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Y:\APRIL 2026- MARCH 2027\Evaluations\CRE\Hygiene\"/>
    </mc:Choice>
  </mc:AlternateContent>
  <xr:revisionPtr revIDLastSave="0" documentId="13_ncr:1_{349FE297-849C-4B8D-87E8-5D541FEACAB2}" xr6:coauthVersionLast="47" xr6:coauthVersionMax="47" xr10:uidLastSave="{00000000-0000-0000-0000-000000000000}"/>
  <bookViews>
    <workbookView xWindow="-108" yWindow="-108" windowWidth="23256" windowHeight="12456" tabRatio="578" firstSheet="1" activeTab="8" xr2:uid="{16B9553C-85B7-450F-98C4-1B99DA7203AD}"/>
  </bookViews>
  <sheets>
    <sheet name="HYGIENE (2)" sheetId="2" state="hidden" r:id="rId1"/>
    <sheet name="WC" sheetId="3" r:id="rId2"/>
    <sheet name="NC " sheetId="4" state="hidden" r:id="rId3"/>
    <sheet name="EC" sheetId="5" r:id="rId4"/>
    <sheet name="KZN" sheetId="7" r:id="rId5"/>
    <sheet name="FS &amp; NC" sheetId="6" r:id="rId6"/>
    <sheet name="LIMP;NW,MP" sheetId="9" r:id="rId7"/>
    <sheet name="HO &amp; GN Combined" sheetId="8" r:id="rId8"/>
    <sheet name="GC;GS" sheetId="11" r:id="rId9"/>
  </sheets>
  <externalReferences>
    <externalReference r:id="rId10"/>
    <externalReference r:id="rId11"/>
    <externalReference r:id="rId12"/>
  </externalReferences>
  <definedNames>
    <definedName name="_xlnm._FilterDatabase" localSheetId="0" hidden="1">'HYGIENE (2)'!$A$23:$K$23</definedName>
    <definedName name="BuildingStandard" localSheetId="3">[1]Lookup!$N$3:$N$4</definedName>
    <definedName name="BuildingStandard" localSheetId="4">[1]Lookup!$N$3:$N$4</definedName>
    <definedName name="BuildingStandard" localSheetId="2">[1]Lookup!$N$3:$N$4</definedName>
    <definedName name="BuildingStandard">[2]Lookup!$N$3:$N$4</definedName>
    <definedName name="Mandatory1" localSheetId="3">[1]Lookup!$F$4:$F$5</definedName>
    <definedName name="Mandatory1" localSheetId="4">[1]Lookup!$F$4:$F$5</definedName>
    <definedName name="Mandatory1" localSheetId="2">[1]Lookup!$F$4:$F$5</definedName>
    <definedName name="Mandatory1">[2]Lookup!$F$4:$F$5</definedName>
    <definedName name="NonMandatory" localSheetId="3">[1]Lookup!$H$4:$H$4</definedName>
    <definedName name="NonMandatory" localSheetId="4">[1]Lookup!$H$4:$H$4</definedName>
    <definedName name="NonMandatory" localSheetId="2">[1]Lookup!$H$4:$H$4</definedName>
    <definedName name="NonMandatory">[2]Lookup!$H$4:$H$4</definedName>
    <definedName name="Region" localSheetId="3">[1]Lookup!$Q$3:$Q$77</definedName>
    <definedName name="Region" localSheetId="4">[1]Lookup!$Q$3:$Q$77</definedName>
    <definedName name="Region" localSheetId="2">[1]Lookup!$Q$3:$Q$77</definedName>
    <definedName name="Region">[2]Lookup!$Q$3:$Q$77</definedName>
    <definedName name="YesNo" localSheetId="3">[1]Lookup!$B$3:$B$4</definedName>
    <definedName name="YesNo" localSheetId="4">[1]Lookup!$B$3:$B$4</definedName>
    <definedName name="YesNo" localSheetId="2">[1]Lookup!$B$3:$B$4</definedName>
    <definedName name="YesNo">[2]Lookup!$B$3:$B$4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0" i="8" l="1"/>
  <c r="G73" i="5"/>
  <c r="G72" i="5"/>
  <c r="G71" i="7"/>
  <c r="G70" i="7"/>
  <c r="G69" i="7"/>
  <c r="G71" i="9"/>
  <c r="G74" i="11"/>
  <c r="G73" i="11"/>
  <c r="G72" i="11"/>
  <c r="G71" i="11"/>
  <c r="G70" i="11"/>
  <c r="G59" i="11"/>
  <c r="G58" i="11"/>
  <c r="G57" i="11"/>
  <c r="G56" i="11"/>
  <c r="G55" i="11"/>
  <c r="G54" i="11"/>
  <c r="G53" i="11"/>
  <c r="G52" i="11"/>
  <c r="G51" i="11"/>
  <c r="G50" i="11"/>
  <c r="G49" i="11"/>
  <c r="G48" i="11"/>
  <c r="G47" i="11"/>
  <c r="G36" i="11"/>
  <c r="G25" i="11"/>
  <c r="G69" i="8"/>
  <c r="G68" i="8"/>
  <c r="G67" i="8"/>
  <c r="G57" i="8"/>
  <c r="G56" i="8"/>
  <c r="G55" i="8"/>
  <c r="G54" i="8"/>
  <c r="G53" i="8"/>
  <c r="G52" i="8"/>
  <c r="G51" i="8"/>
  <c r="G50" i="8"/>
  <c r="G49" i="8"/>
  <c r="G48" i="8"/>
  <c r="G47" i="8"/>
  <c r="G46" i="8"/>
  <c r="G35" i="8"/>
  <c r="G34" i="8"/>
  <c r="G32" i="8"/>
  <c r="G31" i="8"/>
  <c r="G30" i="8"/>
  <c r="G29" i="8"/>
  <c r="G28" i="8"/>
  <c r="G27" i="8"/>
  <c r="G26" i="8"/>
  <c r="G25" i="8"/>
  <c r="G24" i="8"/>
  <c r="G75" i="9"/>
  <c r="G74" i="9"/>
  <c r="G73" i="9"/>
  <c r="G72" i="9"/>
  <c r="G49" i="9"/>
  <c r="G48" i="9"/>
  <c r="G37" i="9"/>
  <c r="G36" i="9"/>
  <c r="G35" i="9"/>
  <c r="G34" i="9"/>
  <c r="G33" i="9"/>
  <c r="G32" i="9"/>
  <c r="G31" i="9"/>
  <c r="G30" i="9"/>
  <c r="G29" i="9"/>
  <c r="G28" i="9"/>
  <c r="G27" i="9"/>
  <c r="G26" i="9"/>
  <c r="G69" i="6"/>
  <c r="G68" i="6"/>
  <c r="G67" i="6"/>
  <c r="G56" i="6"/>
  <c r="G55" i="6"/>
  <c r="G54" i="6"/>
  <c r="G53" i="6"/>
  <c r="G52" i="6"/>
  <c r="G51" i="6"/>
  <c r="G50" i="6"/>
  <c r="G49" i="6"/>
  <c r="G48" i="6"/>
  <c r="G47" i="6"/>
  <c r="G46" i="6"/>
  <c r="G35" i="6"/>
  <c r="G34" i="6"/>
  <c r="G33" i="6"/>
  <c r="G32" i="6"/>
  <c r="G31" i="6"/>
  <c r="G30" i="6"/>
  <c r="G29" i="6"/>
  <c r="G28" i="6"/>
  <c r="G27" i="6"/>
  <c r="G26" i="6"/>
  <c r="G25" i="6"/>
  <c r="G24" i="6"/>
  <c r="G57" i="7"/>
  <c r="G56" i="7"/>
  <c r="G55" i="7"/>
  <c r="G54" i="7"/>
  <c r="G53" i="7"/>
  <c r="G52" i="7"/>
  <c r="G51" i="7"/>
  <c r="G50" i="7"/>
  <c r="G49" i="7"/>
  <c r="G48" i="7"/>
  <c r="G36" i="7"/>
  <c r="G35" i="7"/>
  <c r="G34" i="7"/>
  <c r="G33" i="7"/>
  <c r="G32" i="7"/>
  <c r="G31" i="7"/>
  <c r="G30" i="7"/>
  <c r="G29" i="7"/>
  <c r="G28" i="7"/>
  <c r="G27" i="7"/>
  <c r="G26" i="7"/>
  <c r="G25" i="7"/>
  <c r="G74" i="5"/>
  <c r="G71" i="5"/>
  <c r="G70" i="5"/>
  <c r="G58" i="5"/>
  <c r="G57" i="5"/>
  <c r="G56" i="5"/>
  <c r="G55" i="5"/>
  <c r="G54" i="5"/>
  <c r="G53" i="5"/>
  <c r="G52" i="5"/>
  <c r="G51" i="5"/>
  <c r="G50" i="5"/>
  <c r="G49" i="5"/>
  <c r="G48" i="5"/>
  <c r="G47" i="5"/>
  <c r="G37" i="5"/>
  <c r="G36" i="5"/>
  <c r="G34" i="5"/>
  <c r="G33" i="5"/>
  <c r="G30" i="5"/>
  <c r="G28" i="5"/>
  <c r="G26" i="5"/>
  <c r="G76" i="3"/>
  <c r="G75" i="3"/>
  <c r="G74" i="3"/>
  <c r="G73" i="3"/>
  <c r="G72" i="3"/>
  <c r="G60" i="3"/>
  <c r="G71" i="3"/>
  <c r="G55" i="3"/>
  <c r="G48" i="3"/>
  <c r="G59" i="5"/>
  <c r="G60" i="11" l="1"/>
  <c r="G61" i="11"/>
  <c r="G62" i="11" s="1"/>
  <c r="G71" i="8"/>
  <c r="G72" i="8" s="1"/>
  <c r="G73" i="8" s="1"/>
  <c r="G72" i="7"/>
  <c r="G73" i="7" s="1"/>
  <c r="G74" i="7" s="1"/>
  <c r="G70" i="6"/>
  <c r="G71" i="6" s="1"/>
  <c r="G72" i="6" s="1"/>
  <c r="G37" i="7"/>
  <c r="G38" i="7" s="1"/>
  <c r="G39" i="7" s="1"/>
  <c r="G76" i="9"/>
  <c r="G77" i="9" s="1"/>
  <c r="G57" i="6"/>
  <c r="G58" i="6" s="1"/>
  <c r="G59" i="6" s="1"/>
  <c r="G60" i="6" s="1"/>
  <c r="G61" i="6" s="1"/>
  <c r="G58" i="7"/>
  <c r="G59" i="7" s="1"/>
  <c r="G60" i="7" s="1"/>
  <c r="G75" i="11"/>
  <c r="G76" i="11" s="1"/>
  <c r="G77" i="11" s="1"/>
  <c r="G58" i="8"/>
  <c r="G59" i="8" s="1"/>
  <c r="G60" i="8" s="1"/>
  <c r="G61" i="8" s="1"/>
  <c r="G62" i="8" s="1"/>
  <c r="G63" i="8" s="1"/>
  <c r="G38" i="9"/>
  <c r="G39" i="9" s="1"/>
  <c r="G40" i="9" s="1"/>
  <c r="G36" i="6"/>
  <c r="G37" i="6" s="1"/>
  <c r="G38" i="6" s="1"/>
  <c r="G60" i="5"/>
  <c r="G61" i="5" s="1"/>
  <c r="G62" i="5" s="1"/>
  <c r="G63" i="5" s="1"/>
  <c r="G64" i="5" s="1"/>
  <c r="G65" i="5" s="1"/>
  <c r="G77" i="3"/>
  <c r="G78" i="3" s="1"/>
  <c r="G75" i="5"/>
  <c r="G76" i="5" s="1"/>
  <c r="G77" i="5" s="1"/>
  <c r="G78" i="5" s="1"/>
  <c r="G79" i="5" s="1"/>
  <c r="G80" i="5" s="1"/>
  <c r="F77" i="11"/>
  <c r="F78" i="11" s="1"/>
  <c r="F79" i="11" s="1"/>
  <c r="F80" i="11" s="1"/>
  <c r="G35" i="11"/>
  <c r="G34" i="11"/>
  <c r="G33" i="11"/>
  <c r="G32" i="11"/>
  <c r="G31" i="11"/>
  <c r="G30" i="11"/>
  <c r="G29" i="11"/>
  <c r="G28" i="11"/>
  <c r="G27" i="11"/>
  <c r="G26" i="11"/>
  <c r="F73" i="8"/>
  <c r="F74" i="8" s="1"/>
  <c r="F75" i="8" s="1"/>
  <c r="F76" i="8" s="1"/>
  <c r="G54" i="9"/>
  <c r="G52" i="9"/>
  <c r="G51" i="9"/>
  <c r="G63" i="11" l="1"/>
  <c r="G64" i="11" s="1"/>
  <c r="G65" i="11" s="1"/>
  <c r="G37" i="11"/>
  <c r="G78" i="9"/>
  <c r="G79" i="9" s="1"/>
  <c r="G80" i="9" s="1"/>
  <c r="G78" i="11"/>
  <c r="G79" i="11" s="1"/>
  <c r="G74" i="8"/>
  <c r="G75" i="8" s="1"/>
  <c r="G41" i="9"/>
  <c r="G42" i="9" s="1"/>
  <c r="G73" i="6"/>
  <c r="G74" i="6" s="1"/>
  <c r="G62" i="6"/>
  <c r="G39" i="6"/>
  <c r="G40" i="6" s="1"/>
  <c r="G75" i="7"/>
  <c r="G76" i="7" s="1"/>
  <c r="G61" i="7"/>
  <c r="G62" i="7" s="1"/>
  <c r="G40" i="7"/>
  <c r="G41" i="7" s="1"/>
  <c r="F78" i="9"/>
  <c r="F79" i="9" s="1"/>
  <c r="F80" i="9" s="1"/>
  <c r="F81" i="9" s="1"/>
  <c r="F72" i="6"/>
  <c r="F73" i="6" s="1"/>
  <c r="F74" i="6" s="1"/>
  <c r="F75" i="6" s="1"/>
  <c r="F74" i="7"/>
  <c r="F75" i="7" s="1"/>
  <c r="F76" i="7" s="1"/>
  <c r="F77" i="7" s="1"/>
  <c r="F77" i="5"/>
  <c r="F78" i="5" s="1"/>
  <c r="F79" i="5" s="1"/>
  <c r="F80" i="5" s="1"/>
  <c r="G60" i="9"/>
  <c r="G59" i="9"/>
  <c r="G58" i="9"/>
  <c r="G57" i="9"/>
  <c r="G56" i="9"/>
  <c r="G55" i="9"/>
  <c r="G53" i="9"/>
  <c r="G50" i="9"/>
  <c r="F59" i="6"/>
  <c r="F60" i="6" s="1"/>
  <c r="F61" i="6" s="1"/>
  <c r="F62" i="6" s="1"/>
  <c r="F62" i="5"/>
  <c r="F63" i="5" s="1"/>
  <c r="F64" i="5" s="1"/>
  <c r="F65" i="5" s="1"/>
  <c r="F63" i="3"/>
  <c r="F64" i="3" s="1"/>
  <c r="F65" i="3" s="1"/>
  <c r="F66" i="3" s="1"/>
  <c r="F79" i="3"/>
  <c r="F80" i="3" s="1"/>
  <c r="F81" i="3" s="1"/>
  <c r="G38" i="11" l="1"/>
  <c r="G39" i="11" s="1"/>
  <c r="G43" i="9"/>
  <c r="G80" i="11"/>
  <c r="G76" i="8"/>
  <c r="G81" i="9"/>
  <c r="G61" i="9"/>
  <c r="G75" i="6"/>
  <c r="G41" i="6"/>
  <c r="G77" i="7"/>
  <c r="G63" i="7"/>
  <c r="G42" i="7"/>
  <c r="F82" i="3"/>
  <c r="G40" i="11" l="1"/>
  <c r="G77" i="6"/>
  <c r="G62" i="9"/>
  <c r="G63" i="9" s="1"/>
  <c r="G64" i="9" s="1"/>
  <c r="G65" i="9" s="1"/>
  <c r="G66" i="9" s="1"/>
  <c r="G84" i="9" s="1"/>
  <c r="G26" i="3"/>
  <c r="G41" i="11" l="1"/>
  <c r="G42" i="11" s="1"/>
  <c r="G85" i="11" s="1"/>
  <c r="G79" i="3"/>
  <c r="G80" i="3" s="1"/>
  <c r="G81" i="3" s="1"/>
  <c r="G82" i="3" s="1"/>
  <c r="G59" i="3" l="1"/>
  <c r="G58" i="3"/>
  <c r="G57" i="3"/>
  <c r="G56" i="3"/>
  <c r="G54" i="3"/>
  <c r="G53" i="3"/>
  <c r="G52" i="3"/>
  <c r="G51" i="3"/>
  <c r="G50" i="3"/>
  <c r="G49" i="3"/>
  <c r="G37" i="3"/>
  <c r="G27" i="3"/>
  <c r="G28" i="3"/>
  <c r="G29" i="3"/>
  <c r="G30" i="3"/>
  <c r="G31" i="3"/>
  <c r="G32" i="3"/>
  <c r="G33" i="3"/>
  <c r="G34" i="3"/>
  <c r="G35" i="3"/>
  <c r="G36" i="3"/>
  <c r="G38" i="3" l="1"/>
  <c r="G39" i="3" s="1"/>
  <c r="G40" i="3" s="1"/>
  <c r="G61" i="3"/>
  <c r="G62" i="3" s="1"/>
  <c r="G63" i="3" s="1"/>
  <c r="G64" i="3" s="1"/>
  <c r="G65" i="3" s="1"/>
  <c r="G56" i="4"/>
  <c r="G55" i="4"/>
  <c r="G33" i="8"/>
  <c r="G36" i="8" s="1"/>
  <c r="G41" i="3" l="1"/>
  <c r="G42" i="3" s="1"/>
  <c r="G43" i="3" s="1"/>
  <c r="G37" i="8"/>
  <c r="G38" i="8" s="1"/>
  <c r="G66" i="3"/>
  <c r="G85" i="3" l="1"/>
  <c r="G39" i="8"/>
  <c r="G40" i="8" s="1"/>
  <c r="F58" i="7"/>
  <c r="F59" i="7" s="1"/>
  <c r="F60" i="7" s="1"/>
  <c r="F61" i="7" s="1"/>
  <c r="F62" i="7" s="1"/>
  <c r="F63" i="7" s="1"/>
  <c r="G41" i="8" l="1"/>
  <c r="G81" i="8" s="1"/>
  <c r="G81" i="7"/>
  <c r="G71" i="4"/>
  <c r="G70" i="4"/>
  <c r="G69" i="4"/>
  <c r="G58" i="4"/>
  <c r="G57" i="4"/>
  <c r="G54" i="4"/>
  <c r="G53" i="4"/>
  <c r="G52" i="4"/>
  <c r="G51" i="4"/>
  <c r="G50" i="4"/>
  <c r="G49" i="4"/>
  <c r="G48" i="4"/>
  <c r="G37" i="4"/>
  <c r="G36" i="4"/>
  <c r="G35" i="4"/>
  <c r="G34" i="4"/>
  <c r="G33" i="4"/>
  <c r="G32" i="4"/>
  <c r="G31" i="4"/>
  <c r="G30" i="4"/>
  <c r="G29" i="4"/>
  <c r="G28" i="4"/>
  <c r="G27" i="4"/>
  <c r="G26" i="4"/>
  <c r="G72" i="4" l="1"/>
  <c r="G73" i="4" s="1"/>
  <c r="G74" i="4" s="1"/>
  <c r="G75" i="4" s="1"/>
  <c r="G76" i="4" s="1"/>
  <c r="G77" i="4" s="1"/>
  <c r="G59" i="4"/>
  <c r="G60" i="4" s="1"/>
  <c r="G61" i="4" s="1"/>
  <c r="G62" i="4" s="1"/>
  <c r="G63" i="4" s="1"/>
  <c r="G64" i="4" s="1"/>
  <c r="G38" i="4"/>
  <c r="G39" i="4" s="1"/>
  <c r="G40" i="4" s="1"/>
  <c r="G41" i="4" l="1"/>
  <c r="G42" i="4" s="1"/>
  <c r="G43" i="4" l="1"/>
  <c r="E85" i="4" s="1"/>
  <c r="D35" i="5" l="1"/>
  <c r="G35" i="5" s="1"/>
  <c r="D32" i="5"/>
  <c r="G32" i="5" s="1"/>
  <c r="D31" i="5"/>
  <c r="G31" i="5" s="1"/>
  <c r="D29" i="5"/>
  <c r="G29" i="5" s="1"/>
  <c r="D27" i="5"/>
  <c r="G27" i="5" s="1"/>
  <c r="G38" i="5" l="1"/>
  <c r="G39" i="5" s="1"/>
  <c r="G40" i="5" s="1"/>
  <c r="G41" i="5" s="1"/>
  <c r="G42" i="5" s="1"/>
  <c r="G43" i="5" s="1"/>
  <c r="G83" i="5" s="1"/>
  <c r="I26" i="2"/>
  <c r="G48" i="2" l="1"/>
  <c r="G37" i="2"/>
  <c r="G36" i="2"/>
  <c r="G35" i="2"/>
  <c r="G34" i="2"/>
  <c r="G33" i="2"/>
  <c r="G32" i="2"/>
  <c r="G31" i="2"/>
  <c r="G30" i="2"/>
  <c r="G29" i="2"/>
  <c r="G28" i="2"/>
  <c r="G27" i="2"/>
  <c r="G26" i="2"/>
  <c r="G25" i="2"/>
  <c r="G24" i="2"/>
  <c r="G18" i="2"/>
  <c r="G17" i="2"/>
  <c r="G16" i="2"/>
  <c r="G15" i="2"/>
  <c r="G14" i="2"/>
  <c r="G13" i="2"/>
  <c r="G12" i="2"/>
  <c r="G11" i="2"/>
  <c r="G10" i="2"/>
  <c r="G9" i="2"/>
  <c r="G8" i="2"/>
  <c r="G7" i="2"/>
  <c r="G6" i="2"/>
</calcChain>
</file>

<file path=xl/sharedStrings.xml><?xml version="1.0" encoding="utf-8"?>
<sst xmlns="http://schemas.openxmlformats.org/spreadsheetml/2006/main" count="1121" uniqueCount="251">
  <si>
    <t>TABLE 1.1 : HYGIENE  EQUIPMENT RENTAL</t>
  </si>
  <si>
    <t>ITEM</t>
  </si>
  <si>
    <t xml:space="preserve">EQUIPMENT RENTAL </t>
  </si>
  <si>
    <t>ESTIMATED QUANTITIES</t>
  </si>
  <si>
    <t>FREQUENCY</t>
  </si>
  <si>
    <t>UNIT COST 
(VAT EXCL.)</t>
  </si>
  <si>
    <t xml:space="preserve">Sanitary Hygiene (SHE Bin) </t>
  </si>
  <si>
    <t>Monthly rental</t>
  </si>
  <si>
    <t xml:space="preserve">Toilet roll holders TR3 </t>
  </si>
  <si>
    <t>Manual hand sanitizer Dispenser</t>
  </si>
  <si>
    <t xml:space="preserve">Automatic Airfreshner Dispenser </t>
  </si>
  <si>
    <t xml:space="preserve">Anti Theft Bracket :Automatic Air Freshener </t>
  </si>
  <si>
    <t>Manual Foam/Liquid  Soap Dispenser</t>
  </si>
  <si>
    <t>Manual Toilet Seat Sanitizer Dispenser</t>
  </si>
  <si>
    <t>Automatic Hand Paper Towel Dispenser</t>
  </si>
  <si>
    <t>Wall Mounted Waste Paper Bin</t>
  </si>
  <si>
    <t xml:space="preserve">Urinal Auto  Flusher </t>
  </si>
  <si>
    <t xml:space="preserve">Automatic toilet and men's urinal  sanitizer  Dispenser </t>
  </si>
  <si>
    <t xml:space="preserve">Nappy Bin </t>
  </si>
  <si>
    <t>TABLE 1.2: HYGIENE CONSUMABLES SUPPLY</t>
  </si>
  <si>
    <t>CONSUMABLE SUPPLY</t>
  </si>
  <si>
    <t>Toilet paper-1 Ply with 500 sheets   ( bale of 48 rolls)</t>
  </si>
  <si>
    <t>Monthly supply</t>
  </si>
  <si>
    <t xml:space="preserve">Hand Paper Towel Refill- 2 Ply (folded Refill,120-150 sheets per pack 20 -25 packs per box ) </t>
  </si>
  <si>
    <t>Hand Paper Towel Refill- 2 Ply ( 6 Roll in a pack)</t>
  </si>
  <si>
    <t>Hand Washing liquid   Soap (5 Liters)</t>
  </si>
  <si>
    <t>Hand Washing Foam Soap Refill 800ml</t>
  </si>
  <si>
    <t>Manual Hand Sanitizer Refill 800ml</t>
  </si>
  <si>
    <t xml:space="preserve">Automatic Air Freshener  Canister </t>
  </si>
  <si>
    <t>Manual Toilet Seat Spray Sanitizer  refill 400ml</t>
  </si>
  <si>
    <t>Automatic toilet and men's urinal sanitizer refills</t>
  </si>
  <si>
    <t xml:space="preserve">Urinary Mats </t>
  </si>
  <si>
    <t>Bio-hazards water boxes with red liner</t>
  </si>
  <si>
    <t>Toilet paper-2 Ply with 350 sheets   (48 rolls)</t>
  </si>
  <si>
    <t>TABLE 1.3: CLEANING AND HYGIENE SERVICES</t>
  </si>
  <si>
    <t>CLEANING AND HYGIENE SERVICES</t>
  </si>
  <si>
    <r>
      <t xml:space="preserve">Deep cleaning of ablution areas(costing must include chemicals )
</t>
    </r>
    <r>
      <rPr>
        <b/>
        <sz val="9"/>
        <rFont val="Arial"/>
        <family val="2"/>
      </rPr>
      <t>Frequency Monthly</t>
    </r>
  </si>
  <si>
    <r>
      <t xml:space="preserve">She Bin Service 
</t>
    </r>
    <r>
      <rPr>
        <b/>
        <sz val="9"/>
        <rFont val="Arial"/>
        <family val="2"/>
      </rPr>
      <t>Frequency -  Monthly</t>
    </r>
  </si>
  <si>
    <r>
      <t xml:space="preserve">She Bin Service
</t>
    </r>
    <r>
      <rPr>
        <b/>
        <sz val="9"/>
        <rFont val="Arial"/>
        <family val="2"/>
      </rPr>
      <t>Frequency Bi- Monthly</t>
    </r>
  </si>
  <si>
    <r>
      <t xml:space="preserve">Nappy Bin Service
</t>
    </r>
    <r>
      <rPr>
        <b/>
        <sz val="9"/>
        <rFont val="Arial"/>
        <family val="2"/>
      </rPr>
      <t xml:space="preserve">Frequency -  Monthly </t>
    </r>
  </si>
  <si>
    <t>Delta Facilities Management</t>
  </si>
  <si>
    <t>Automatic hand sanitizer Dispenser</t>
  </si>
  <si>
    <t>Automatic Hand Sanitizer Refill 800ml</t>
  </si>
  <si>
    <t>Clear Plastic Bin Liners For  Waste Paper Bin (50 Micron)</t>
  </si>
  <si>
    <t xml:space="preserve">Monthly </t>
  </si>
  <si>
    <t>Per bin</t>
  </si>
  <si>
    <r>
      <t xml:space="preserve">She Bin Service
</t>
    </r>
    <r>
      <rPr>
        <b/>
        <sz val="9"/>
        <rFont val="Arial"/>
        <family val="2"/>
      </rPr>
      <t>Frequency - Weekly</t>
    </r>
  </si>
  <si>
    <t>Masana Hygiene Services (Pty)Ltd</t>
  </si>
  <si>
    <t>UTSHALOMALI CLEANING AND HYGIENE SOLUTIONS (PTY) LTD</t>
  </si>
  <si>
    <t>HYGIENE COSTING ANALYSIS</t>
  </si>
  <si>
    <t>NEW TENDER</t>
  </si>
  <si>
    <t>IMVULA</t>
  </si>
  <si>
    <t>Current Contract</t>
  </si>
  <si>
    <t>TENDER NUMBER</t>
  </si>
  <si>
    <t>TENDER NAME</t>
  </si>
  <si>
    <t xml:space="preserve">SERVICE CATEGORIES: </t>
  </si>
  <si>
    <t>HYGIENE SERVICES</t>
  </si>
  <si>
    <t>NAME OF BIDDER:</t>
  </si>
  <si>
    <t>Notes:</t>
  </si>
  <si>
    <r>
      <t>1. The Bidder must only complete "</t>
    </r>
    <r>
      <rPr>
        <b/>
        <sz val="12"/>
        <rFont val="Arial Narrow"/>
        <family val="2"/>
      </rPr>
      <t>ALL GREEN</t>
    </r>
    <r>
      <rPr>
        <sz val="12"/>
        <rFont val="Arial Narrow"/>
        <family val="2"/>
      </rPr>
      <t>" cells in full for all sheets provided.</t>
    </r>
  </si>
  <si>
    <t>2. Bidders are not allowed to change the pricing template other than completing the green cells as per note 1 above.  Any changes by the bidders may result in their bid being non-responsive</t>
  </si>
  <si>
    <t>3. Bidder are to input the  company Name across all sheets on the spreadsheet.</t>
  </si>
  <si>
    <r>
      <t xml:space="preserve">4. All prices provided by the bidder must </t>
    </r>
    <r>
      <rPr>
        <b/>
        <sz val="12"/>
        <rFont val="Arial Narrow"/>
        <family val="2"/>
      </rPr>
      <t>EXCLUDE VAT,</t>
    </r>
    <r>
      <rPr>
        <sz val="12"/>
        <rFont val="Arial Narrow"/>
        <family val="2"/>
      </rPr>
      <t xml:space="preserve"> the formulae in the tables will add VAT at 15% automatically. The prices must be given in South African Rand and must be all inclusive as no additional costs will be allowed.</t>
    </r>
  </si>
  <si>
    <t>5. Bidders are required to submit a signed hardcopy and excel version of the pricing on a soft copy.</t>
  </si>
  <si>
    <t>6. The Bidders pricing is to remain firm for 180 days from the closing date of this tender; SARS reserves the right to negotiate with the recommended bidder prior to signing of the contract.</t>
  </si>
  <si>
    <t>7 Bidders must note that the number of  Quantities indicated in this pricing template are estimates. These numbers will be used for comparative pricing evaluation purposes and the final number will be negotiated with the winning bidder post tender award.</t>
  </si>
  <si>
    <r>
      <t xml:space="preserve">8. Bidders to refer to the following points of the specification regarding the Hygiene Services to have a full understanding of the services required
</t>
    </r>
    <r>
      <rPr>
        <b/>
        <sz val="12"/>
        <color theme="1"/>
        <rFont val="Arial Narrow"/>
        <family val="2"/>
      </rPr>
      <t xml:space="preserve">3.1 - Service A1: HYGIENE AND SPECIALISED CLEANING SERVICE
4 4. SPECIFICATIONS AND STANDARDS FOR HYGIENE AND CLEANING  </t>
    </r>
  </si>
  <si>
    <t xml:space="preserve">9. It is a requirement of this tender that the tender price is based on a fixed price for the duration of 12 months and subject to the following escalations which shall become effective from the first anniversary of the commencement of the agreement/contract:
a. Labour component of the total cost, based on statutory adjustments;
b. Transport component of the total cost;
c. All other cost increases will be negotiated not exceeding the CPI
</t>
  </si>
  <si>
    <t xml:space="preserve">The rental fee for Equipment must also include service fee for the equipment such as replacement of batteries , replacement of Automatic  air fresheners etc. </t>
  </si>
  <si>
    <t>CLUSTER B - COASTAL</t>
  </si>
  <si>
    <t>The rental fee for Equipment must also include service fee for the equipment such as replacement of batteries , replacement of Automatic air fresheners etc.</t>
  </si>
  <si>
    <t>FINAL QUANTITIES</t>
  </si>
  <si>
    <t xml:space="preserve">PROVISION OF SOFT FACILITIES SERVICES </t>
  </si>
  <si>
    <t>RFP</t>
  </si>
  <si>
    <t>Automatic sensor Hand Paper Towel Dispenser</t>
  </si>
  <si>
    <t>Monthly</t>
  </si>
  <si>
    <t xml:space="preserve">Description </t>
  </si>
  <si>
    <t xml:space="preserve">Qty </t>
  </si>
  <si>
    <t xml:space="preserve">Sanitary Hygiene (She bins) </t>
  </si>
  <si>
    <t>Toilet roll holder TR3</t>
  </si>
  <si>
    <t xml:space="preserve">Manual hand dispenser 400ml </t>
  </si>
  <si>
    <t xml:space="preserve">Automatic Air freshener dispenser </t>
  </si>
  <si>
    <t xml:space="preserve">Anti theft bracket for air fresheners </t>
  </si>
  <si>
    <t xml:space="preserve">Manual foam/ liquid soap dispenser 800ml </t>
  </si>
  <si>
    <t>Manual toilet seat sanitizer dispenser 400ml</t>
  </si>
  <si>
    <t xml:space="preserve">Automatic paper towel dispenser </t>
  </si>
  <si>
    <t xml:space="preserve">Wall mounted waste paper bin </t>
  </si>
  <si>
    <t xml:space="preserve">Auto toilet gents urinal dispenser </t>
  </si>
  <si>
    <t xml:space="preserve">Toilet paper 1 ply 500 sheets </t>
  </si>
  <si>
    <t xml:space="preserve">Hand towel paper refill 2 ply price per roll </t>
  </si>
  <si>
    <t xml:space="preserve">Hand washing foam soap fill 800ml </t>
  </si>
  <si>
    <t xml:space="preserve">Manual hand sanitizer refill 400ml </t>
  </si>
  <si>
    <t xml:space="preserve">Automatic air freshener canister </t>
  </si>
  <si>
    <t xml:space="preserve">Urinary mats </t>
  </si>
  <si>
    <t xml:space="preserve">Auto toilet and urinal refill 800ml </t>
  </si>
  <si>
    <t xml:space="preserve">Manual seat spray sani refill 400ml </t>
  </si>
  <si>
    <t xml:space="preserve">Fold hand paper towel paper 2ply 200sheets </t>
  </si>
  <si>
    <t>Hand washing liqued soap 5L</t>
  </si>
  <si>
    <t xml:space="preserve">She bin service Bi monthly </t>
  </si>
  <si>
    <t xml:space="preserve">Deep clean weekly (incl. chemicals) </t>
  </si>
  <si>
    <t>urinal Dome (PDC)</t>
  </si>
  <si>
    <t>ANNUAL COST 
(VAT EXCL.)</t>
  </si>
  <si>
    <t>Hand Paper Towel Refill- 2 Ply Price per roll</t>
  </si>
  <si>
    <t>Hand Washing liquid Soap (5 Litres)</t>
  </si>
  <si>
    <t>Automatic Air Freshener Canister</t>
  </si>
  <si>
    <t>Clear Plastic Bin Liners for Wastepaper Bin</t>
  </si>
  <si>
    <t>Total Cost EXCL. VAT</t>
  </si>
  <si>
    <t xml:space="preserve"> VAT@15%</t>
  </si>
  <si>
    <t>HYGIENE  CONSUMABLES SUPPLY  Yr. 1 (with profit)</t>
  </si>
  <si>
    <t>HYGIENE CONSUMABLES SUPPLY  Yr. 2 (with escalation + profit)</t>
  </si>
  <si>
    <t>HYGIENE CONSUMABLES SUPPLY Yr. 3 (with escalation+ profit)</t>
  </si>
  <si>
    <t>SUB-TOTAL COST OF HYGIENE SERVICES CONSUMABLES SUPPLY (VAT INCL)</t>
  </si>
  <si>
    <t>CLEANING AND HYGIENE SERVICES  Yr. 1 (with profit)</t>
  </si>
  <si>
    <t>CLEANING AND HYGIENE SERVICES  Yr. 2 (with escalation + profit)</t>
  </si>
  <si>
    <t>CLEANING AND HYGIENE SERVICES Yr. 3 (with escalation+ profit)</t>
  </si>
  <si>
    <t>SUB-TOTAL COST OF CLEANING AND HYGIENE SERVICES (VAT INCL)</t>
  </si>
  <si>
    <t xml:space="preserve">ANNUAL ESCALATION PERCENTAGE </t>
  </si>
  <si>
    <t>Description</t>
  </si>
  <si>
    <t>Year 2</t>
  </si>
  <si>
    <t>Year 3</t>
  </si>
  <si>
    <t>Comments</t>
  </si>
  <si>
    <t>Annual Escalation  (%)</t>
  </si>
  <si>
    <t>HYGIENE SERVICES TOTAL TENDERED AMOUNT (VAT INCL)</t>
  </si>
  <si>
    <t>Signature</t>
  </si>
  <si>
    <t>Date</t>
  </si>
  <si>
    <t>Toilet roll holders TR3</t>
  </si>
  <si>
    <t>Automatic Air freshener Dispenser</t>
  </si>
  <si>
    <t>Anti-Theft Bracket: Automatic Air Freshener</t>
  </si>
  <si>
    <t>Wall Mounted Wastepaper Bin</t>
  </si>
  <si>
    <t>Nappy Bin</t>
  </si>
  <si>
    <t>SUB-TOTAL COST OF HYGIENE  EQUIPMENT RENTAL FOR 3 YEARS (VAT INCL)</t>
  </si>
  <si>
    <t>Urinal Auto Flusher (including liquid/ chemicals)</t>
  </si>
  <si>
    <t>Automatic toilet and men's urinal sanitiser Dispenser (including liquid/ chemicals)</t>
  </si>
  <si>
    <t>Auto toilet and urinal sanitiser refill 800ml</t>
  </si>
  <si>
    <r>
      <t xml:space="preserve">Nappy Bin Service
</t>
    </r>
    <r>
      <rPr>
        <b/>
        <sz val="9"/>
        <rFont val="Arial"/>
        <family val="2"/>
      </rPr>
      <t>Frequency -  Bi-Monthly</t>
    </r>
  </si>
  <si>
    <t>Hand Paper Towel Refill- 2 Ply  (Price per roll)</t>
  </si>
  <si>
    <t>Urinary Mats</t>
  </si>
  <si>
    <t>Auto Toilet and Urinal Sanitiser Refill 800ml</t>
  </si>
  <si>
    <t>Automatic sensor sanitary hygiene (SHE BIN)</t>
  </si>
  <si>
    <t>Automatic sensor hand sanitizer Dispenser 400ml</t>
  </si>
  <si>
    <t>Automatic sensor Foam/Liquid Soap Dispenser 800ml</t>
  </si>
  <si>
    <t>Automatic sensor toilet Seat Sanitiser Dispenser (including liquid) 400ml</t>
  </si>
  <si>
    <t>Hand Sanitizer Refill 400ml</t>
  </si>
  <si>
    <t>SHE packet refill only 50s</t>
  </si>
  <si>
    <t>Toilet Seat Spray Sanitizer refill 400ml</t>
  </si>
  <si>
    <t>Hand Sanitizer Refill 800ml</t>
  </si>
  <si>
    <t>Toilet Seat Spray Sanitizer  refill 400ml</t>
  </si>
  <si>
    <t xml:space="preserve">SHE packet refill only pkts 50s </t>
  </si>
  <si>
    <t>Automatic sensor Paper Towel Dispenser</t>
  </si>
  <si>
    <t>SHE packets refills only 50s</t>
  </si>
  <si>
    <t>Automatic Toilet and men's urinal sanitiser</t>
  </si>
  <si>
    <t xml:space="preserve">SHE packets refill only 50s </t>
  </si>
  <si>
    <t>SHE packets refill only 50s</t>
  </si>
  <si>
    <t>Toilet Seat Spray Sanitiser Refill 400ml</t>
  </si>
  <si>
    <t>Paper Towel Refill- 2 Ply Price Per Roll</t>
  </si>
  <si>
    <t>Washing Foam Soap Refill 800ml</t>
  </si>
  <si>
    <t>Virgin Toilet Paper-1 Ply 500 sheets (bale of 48 rolls) (not recycled paper)</t>
  </si>
  <si>
    <t>Virgin Toilet paper-1 Ply with 500 sheets (bale of 48 rolls) (not recycled paper)</t>
  </si>
  <si>
    <t xml:space="preserve">SHE packets refills only 50s </t>
  </si>
  <si>
    <t>Virgin Toilet paper-1 Ply with 500 sheets (bale of 48 rolls). (Not recycled paper)</t>
  </si>
  <si>
    <t>Virgin Toilet paper-1 Ply with 500 sheets   ( bale of 48 rolls) (not recycled paper)</t>
  </si>
  <si>
    <t>VirginToilet paper-1 Ply with 500 sheets (bale of 48 rolls) (not recycle paper)</t>
  </si>
  <si>
    <t>Virgin toilet paper-1 Ply with 500 sheets   ( bale of 48 rolls) (not recycled paper)</t>
  </si>
  <si>
    <t>Automatic Hand Sanitizer Refill 400ml</t>
  </si>
  <si>
    <t>Automatic sensor Foam/Liquid  Soap Dispenser 800ml</t>
  </si>
  <si>
    <t>Automatic sensor Seat Sanitizer Dispenser 400ml</t>
  </si>
  <si>
    <t>Automatic sensor Hand Sanitizer Refill 400ml</t>
  </si>
  <si>
    <t>Virgin Toilet Paper- 2Ply 500 sheets (bale of 48 rolls) (not recycled paper)</t>
  </si>
  <si>
    <t xml:space="preserve">NORTHERN CAPE - not required to be deleted </t>
  </si>
  <si>
    <t>Hand Sanitiser Refill 400ml</t>
  </si>
  <si>
    <t>SHE Packets Refill only 50s</t>
  </si>
  <si>
    <t xml:space="preserve">SUPPLY, MAINTENANCE OF SANITARY, AND HEALTH CARE SERVICES FOR THE SARS OFFICES, COUNTRYWIDE FOR A PERIOD OF 36 MONTHS  </t>
  </si>
  <si>
    <t>Annual Escalation (%)</t>
  </si>
  <si>
    <t>Nappy Bin Service</t>
  </si>
  <si>
    <t>She Bin Service</t>
  </si>
  <si>
    <t>Deep cleaning of ablution areas(costing must include chemicals )</t>
  </si>
  <si>
    <t xml:space="preserve">Bi-monthly </t>
  </si>
  <si>
    <t xml:space="preserve">TABLE 1: ANNUAL ESCALATION PERCENTAGE </t>
  </si>
  <si>
    <t>TABLE 2 : HYGIENE  EQUIPMENT RENTAL</t>
  </si>
  <si>
    <t>TABLE 3: HYGIENE CONSUMABLES SUPPLY</t>
  </si>
  <si>
    <t>TABLE 4: CLEANING AND HYGIENE SERVICES</t>
  </si>
  <si>
    <t>7. The Bidders pricing is to remain firm for 180 days from the closing date of this tender; SARS reserves the right to negotiate with the recommended bidder prior to signing of the contract.</t>
  </si>
  <si>
    <t xml:space="preserve">Bi-Monthly </t>
  </si>
  <si>
    <t>Weekly</t>
  </si>
  <si>
    <t>Bi-Monthly</t>
  </si>
  <si>
    <t xml:space="preserve">She Bin Service </t>
  </si>
  <si>
    <t xml:space="preserve">Nappy Bin Service </t>
  </si>
  <si>
    <r>
      <t xml:space="preserve">2. Bidders are required to  complete pricing for </t>
    </r>
    <r>
      <rPr>
        <b/>
        <sz val="12"/>
        <rFont val="Arial Narrow"/>
        <family val="2"/>
      </rPr>
      <t>ALL</t>
    </r>
    <r>
      <rPr>
        <sz val="12"/>
        <rFont val="Arial Narrow"/>
        <family val="2"/>
      </rPr>
      <t xml:space="preserve"> Items within the Pricing Template and are not allowed to change the format of this pricing template. An incomplete or amended  Pricing Template will be deemed as non-responsive bid and the bidder will be disqualified. </t>
    </r>
  </si>
  <si>
    <r>
      <t xml:space="preserve">5. Bidders </t>
    </r>
    <r>
      <rPr>
        <b/>
        <u/>
        <sz val="12"/>
        <rFont val="Arial Narrow"/>
        <family val="2"/>
      </rPr>
      <t>must only</t>
    </r>
    <r>
      <rPr>
        <sz val="12"/>
        <rFont val="Arial Narrow"/>
        <family val="2"/>
      </rPr>
      <t xml:space="preserve"> complete the pricing schedules for the cluster(s) they are bidding for and should </t>
    </r>
    <r>
      <rPr>
        <b/>
        <u/>
        <sz val="12"/>
        <color rgb="FFFF0000"/>
        <rFont val="Arial Narrow"/>
        <family val="2"/>
      </rPr>
      <t>not</t>
    </r>
    <r>
      <rPr>
        <sz val="12"/>
        <rFont val="Arial Narrow"/>
        <family val="2"/>
      </rPr>
      <t xml:space="preserve"> provide pricing for any cluster(s) for which they are not submitting a bid.</t>
    </r>
  </si>
  <si>
    <r>
      <t xml:space="preserve">6. The prices must be given in South African Rand and all prices provided by the bidder must </t>
    </r>
    <r>
      <rPr>
        <b/>
        <sz val="12"/>
        <rFont val="Arial Narrow"/>
        <family val="2"/>
      </rPr>
      <t>EXCLUDE VAT,</t>
    </r>
    <r>
      <rPr>
        <sz val="12"/>
        <rFont val="Arial Narrow"/>
        <family val="2"/>
      </rPr>
      <t xml:space="preserve"> the formulae in the tables will add VAT at 15% automatically.</t>
    </r>
  </si>
  <si>
    <t>8. Bidders are required to submit a signed hardcopy and excel version of the pricing on a soft copy.</t>
  </si>
  <si>
    <t xml:space="preserve"> Weekly</t>
  </si>
  <si>
    <t>Hand Paper Towel Refill- 2 Ply (folded Refill,120 sheets per pack 20 packs per box ) Price per pack</t>
  </si>
  <si>
    <t xml:space="preserve">Hand Paper Towel Refill- 2 Ply (folded Refill,120 sheets per pack 20 packs per box ) </t>
  </si>
  <si>
    <t>3. Bidders must note SARS Business Requirements Specification and should provide costing accordingly. Bidders must ensure that their pricing is fully inclusive of all requirements specified in the tender. All associated costs, overheads, travel expenses and profit margins must be included in the quoted price, as no additional charges or claims for extra costs will be accepted by SARS after bid submission.</t>
  </si>
  <si>
    <t>Toilet paper-2 Ply with 350 sheets (bale of 48 rolls)</t>
  </si>
  <si>
    <t>Deep cleaning of ablution areas (costing must include chemicals )</t>
  </si>
  <si>
    <t>TABLE 2: HYGIENE  EQUIPMENT RENTAL</t>
  </si>
  <si>
    <t>HYGIENE  CONSUMABLES SUPPLY  Yr. 1 INCL VAT</t>
  </si>
  <si>
    <t>HYGIENE CONSUMABLES SUPPLY  Yr. 2 (INCL ESCALATION &amp; VAT)</t>
  </si>
  <si>
    <t>HYGIENE CONSUMABLES SUPPLY Yr. 3 (INCL ESCALATION &amp; VAT)</t>
  </si>
  <si>
    <t>SUB-TOTAL COST OF HYGIENE SERVICES CONSUMABLES SUPPLY (INCL. VAT )</t>
  </si>
  <si>
    <r>
      <t xml:space="preserve">2. Bidders are required to  complete pricing for </t>
    </r>
    <r>
      <rPr>
        <b/>
        <sz val="12"/>
        <rFont val="Arial Narrow"/>
        <family val="2"/>
      </rPr>
      <t>ALL</t>
    </r>
    <r>
      <rPr>
        <sz val="12"/>
        <rFont val="Arial Narrow"/>
        <family val="2"/>
      </rPr>
      <t xml:space="preserve"> Items within the Pricing Template and are not allowed to change the format of this pricing template. An incomplete or amended Pricing Template will be deemed as non-responsive bid and the bidder will be disqualified. </t>
    </r>
  </si>
  <si>
    <t>HYGIENE  EQUIPMENT RENTAL  Yr. 1 (INCL. VAT)</t>
  </si>
  <si>
    <t>HYGIENE  EQUIPMENT RENTAL  Yr. 2 (INCL. ESCALATION &amp; VAT)</t>
  </si>
  <si>
    <t>HYGIENE  EQUIPMENT RENTAL Yr. 3 (INCL. ESCALATION &amp; VAT)</t>
  </si>
  <si>
    <t>SUB-TOTAL COST OF HYGIENE  EQUIPMENT RENTAL FOR 3 YEARS (INCL. VAT )</t>
  </si>
  <si>
    <t>CLEANING AND HYGIENE SERVICES  Yr. 1 INCL VAT</t>
  </si>
  <si>
    <t>CLEANING AND HYGIENE SERVICES  Yr. 2 (INCL ESCALATION &amp; VAT)</t>
  </si>
  <si>
    <t>CLEANING AND HYGIENE SERVICES Yr. 3 (INCL ESCALATION &amp; VAT)</t>
  </si>
  <si>
    <t>SUB-TOTAL COST OF CLEANING AND HYGIENE SERVICES(INCL. VAT )</t>
  </si>
  <si>
    <t>Bi- Monthly</t>
  </si>
  <si>
    <t xml:space="preserve">FREQUENCY </t>
  </si>
  <si>
    <t xml:space="preserve">Weekly  </t>
  </si>
  <si>
    <t>Bi-Weekly</t>
  </si>
  <si>
    <t xml:space="preserve">Deep cleaning of ablution areas (costing must include chemicals </t>
  </si>
  <si>
    <t xml:space="preserve">EASTERN CAPE </t>
  </si>
  <si>
    <t>RFP 18/2026</t>
  </si>
  <si>
    <t>FREE STATE &amp; NORTHERN CAPE</t>
  </si>
  <si>
    <t>KWAZULU - NATAL</t>
  </si>
  <si>
    <t>CLUSTER C</t>
  </si>
  <si>
    <t>CLUSTER D</t>
  </si>
  <si>
    <t>CLUSTER E</t>
  </si>
  <si>
    <t>LIMPOPO, NORTH WEST &amp; MPUMALANGA</t>
  </si>
  <si>
    <t>CLUSTER F</t>
  </si>
  <si>
    <t>HEAD OFFICE AND GAUTENG NORTH</t>
  </si>
  <si>
    <t xml:space="preserve">GAUTENG SOUTH AND CENTRAL </t>
  </si>
  <si>
    <t>CLUSTER G</t>
  </si>
  <si>
    <t xml:space="preserve">CLUSTER A </t>
  </si>
  <si>
    <t xml:space="preserve">CLUSTER B </t>
  </si>
  <si>
    <t>Automatic sensor Sanitary Hygiene (SHE Bin) 20ltr</t>
  </si>
  <si>
    <t>Nappy Bin 50ltr</t>
  </si>
  <si>
    <t>Wall Mounted Waste Paper Bin 30ltr</t>
  </si>
  <si>
    <t>Automatic toilet and men's urinal  sanitizer  Dispenser  400ml</t>
  </si>
  <si>
    <t>4 Bidders must note that the quantities are estimates for evaluation purposes only. Final quantities will be agreed with the successful bidder post-award, without amendment to the bidder's quoted rates or pricing structure.</t>
  </si>
  <si>
    <t>Name of Company Representative</t>
  </si>
  <si>
    <t xml:space="preserve">Role in Company </t>
  </si>
  <si>
    <t xml:space="preserve">WESTERN CAPE </t>
  </si>
  <si>
    <t>SUB-TOTAL COST OF CLEANING AND HYGIENE SERVICES (INCL. VAT )</t>
  </si>
  <si>
    <t xml:space="preserve">Deep cleaning of ablution areas(costing must include chemicals ) </t>
  </si>
  <si>
    <r>
      <t xml:space="preserve">8. The prices must be given in South African Rand and all prices provided by the bidder must </t>
    </r>
    <r>
      <rPr>
        <b/>
        <sz val="12"/>
        <rFont val="Arial Narrow"/>
        <family val="2"/>
      </rPr>
      <t>EXCLUDE VAT,</t>
    </r>
    <r>
      <rPr>
        <sz val="12"/>
        <rFont val="Arial Narrow"/>
        <family val="2"/>
      </rPr>
      <t xml:space="preserve"> the formulae in the tables will add VAT at 15% automatically.</t>
    </r>
  </si>
  <si>
    <t>9. The Bidders pricing is to remain firm for 180 days from the closing date of this tender; SARS reserves the right to negotiate with the recommended bidder prior to signing of the contract.</t>
  </si>
  <si>
    <t>10. Bidders are required to submit a signed hardcopy and excel version of the pricing on a soft copy.</t>
  </si>
  <si>
    <r>
      <t xml:space="preserve">7. The prices must be given in South African Rand and all prices provided by the bidder must </t>
    </r>
    <r>
      <rPr>
        <b/>
        <sz val="12"/>
        <rFont val="Arial Narrow"/>
        <family val="2"/>
      </rPr>
      <t>EXCLUDE VAT,</t>
    </r>
    <r>
      <rPr>
        <sz val="12"/>
        <rFont val="Arial Narrow"/>
        <family val="2"/>
      </rPr>
      <t xml:space="preserve"> the formulae in the tables will add VAT at 15% automatically.</t>
    </r>
  </si>
  <si>
    <t>8. The Bidders pricing is to remain firm for 180 days from the closing date of this tender; SARS reserves the right to negotiate with the recommended bidder prior to signing of the contract.</t>
  </si>
  <si>
    <t>9. Bidders are required to submit a signed hardcopy and excel version of the pricing on a soft copy.</t>
  </si>
  <si>
    <t>6. Table 4 - Bidders must note there are SARS offices that will be requiring the She Bin Services, Weekly,  Monthly and others will Bi-Monthly. Bidders must provide prcing accordingly for line item 2,3 &amp; 4.</t>
  </si>
  <si>
    <t>4. Bidders must note that the quantities are estimates for evaluation purposes only. Final quantities will be agreed with the successful bidder post-award, without amendment to the bidder's quoted rates or pricing structure.</t>
  </si>
  <si>
    <t>6. Table 4 - Bidders must note that certain SARS offices require the deep cleaning of ablution areas on a monthly basis, while others require such services on a bi-monthly basis. Bidders are required to provide pricing accordingly for Line Items 1 and 2.</t>
  </si>
  <si>
    <t>7. Bidders must note that certain SARS offices require She Bin Services on a weekly basis, while others require such services monthly or bi-monthly. Bidders are required to provide pricing accordingly for Line Items 3, 4, and 5.</t>
  </si>
  <si>
    <t>6. Table 4 - Bidders must note that certain SARS offices require She Bin Services on a weekly basis, while others require such services monthly or bi-monthly. Bidders are required to provide pricing accordingly for Line Items 2, 3, and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</si>
</sst>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R&quot;\ #,##0.00;&quot;R&quot;\ \-#,##0.00"/>
    <numFmt numFmtId="43" formatCode="_ * #,##0.00_ ;_ * \-#,##0.00_ ;_ * &quot;-&quot;??_ ;_ @_ "/>
    <numFmt numFmtId="164" formatCode="&quot;R&quot;\ #,##0.00"/>
  </numFmts>
  <fonts count="31" x14ac:knownFonts="1">
    <font>
      <sz val="11"/>
      <color theme="1"/>
      <name val="Calibri"/>
      <family val="2"/>
      <scheme val="minor"/>
    </font>
    <font>
      <sz val="11"/>
      <color theme="1"/>
      <name val="Calibri"/>
      <family val="2"/>
      <scheme val="minor"/>
    </font>
    <font>
      <b/>
      <sz val="10"/>
      <color theme="1"/>
      <name val="Arial"/>
      <family val="2"/>
    </font>
    <font>
      <sz val="9"/>
      <color theme="1"/>
      <name val="Arial"/>
      <family val="2"/>
    </font>
    <font>
      <b/>
      <sz val="9"/>
      <color theme="1"/>
      <name val="Arial"/>
      <family val="2"/>
    </font>
    <font>
      <b/>
      <sz val="12"/>
      <color theme="0"/>
      <name val="Arial"/>
      <family val="2"/>
    </font>
    <font>
      <b/>
      <sz val="9"/>
      <name val="Arial"/>
      <family val="2"/>
    </font>
    <font>
      <sz val="9"/>
      <name val="Arial"/>
      <family val="2"/>
    </font>
    <font>
      <sz val="9"/>
      <color rgb="FFFF0000"/>
      <name val="Arial"/>
      <family val="2"/>
    </font>
    <font>
      <sz val="11"/>
      <color theme="1"/>
      <name val="Arial"/>
      <family val="2"/>
    </font>
    <font>
      <b/>
      <sz val="10"/>
      <name val="Arial"/>
      <family val="2"/>
    </font>
    <font>
      <b/>
      <sz val="11"/>
      <color theme="1"/>
      <name val="Arial"/>
      <family val="2"/>
    </font>
    <font>
      <sz val="12"/>
      <name val="Arial Narrow"/>
      <family val="2"/>
    </font>
    <font>
      <b/>
      <u/>
      <sz val="12"/>
      <color theme="1"/>
      <name val="Arial Narrow"/>
      <family val="2"/>
    </font>
    <font>
      <b/>
      <sz val="12"/>
      <name val="Arial Narrow"/>
      <family val="2"/>
    </font>
    <font>
      <sz val="12"/>
      <color rgb="FFFF0000"/>
      <name val="Arial Narrow"/>
      <family val="2"/>
    </font>
    <font>
      <sz val="12"/>
      <color theme="1"/>
      <name val="Arial Narrow"/>
      <family val="2"/>
    </font>
    <font>
      <b/>
      <sz val="12"/>
      <color theme="1"/>
      <name val="Arial Narrow"/>
      <family val="2"/>
    </font>
    <font>
      <b/>
      <sz val="11"/>
      <color rgb="FFFF0000"/>
      <name val="Arial"/>
      <family val="2"/>
    </font>
    <font>
      <sz val="10"/>
      <color theme="1"/>
      <name val="Arial"/>
      <family val="2"/>
    </font>
    <font>
      <b/>
      <sz val="9"/>
      <color indexed="8"/>
      <name val="Arial"/>
      <family val="2"/>
    </font>
    <font>
      <sz val="10"/>
      <name val="Arial"/>
      <family val="2"/>
    </font>
    <font>
      <b/>
      <u/>
      <sz val="9"/>
      <color theme="1"/>
      <name val="Arial"/>
      <family val="2"/>
    </font>
    <font>
      <b/>
      <sz val="9"/>
      <color theme="0"/>
      <name val="Arial"/>
      <family val="2"/>
    </font>
    <font>
      <b/>
      <sz val="11"/>
      <color theme="0"/>
      <name val="Arial"/>
      <family val="2"/>
    </font>
    <font>
      <b/>
      <sz val="11"/>
      <name val="Arial"/>
      <family val="2"/>
    </font>
    <font>
      <b/>
      <u/>
      <sz val="12"/>
      <color rgb="FFFF0000"/>
      <name val="Arial Narrow"/>
      <family val="2"/>
    </font>
    <font>
      <b/>
      <u/>
      <sz val="12"/>
      <name val="Arial Narrow"/>
      <family val="2"/>
    </font>
    <font>
      <sz val="11"/>
      <color theme="1"/>
      <name val="Calibri Light"/>
      <family val="2"/>
      <scheme val="major"/>
    </font>
    <font>
      <b/>
      <sz val="11"/>
      <color theme="1"/>
      <name val="Calibri Light"/>
      <family val="2"/>
      <scheme val="major"/>
    </font>
    <font>
      <sz val="8"/>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4" tint="-0.49998474074526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indexed="22"/>
        <bgColor indexed="64"/>
      </patternFill>
    </fill>
    <fill>
      <patternFill patternType="solid">
        <fgColor rgb="FF00B0F0"/>
        <bgColor indexed="64"/>
      </patternFill>
    </fill>
    <fill>
      <patternFill patternType="solid">
        <fgColor theme="8" tint="0.59999389629810485"/>
        <bgColor indexed="64"/>
      </patternFill>
    </fill>
  </fills>
  <borders count="7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indexed="64"/>
      </left>
      <right style="thin">
        <color indexed="64"/>
      </right>
      <top style="medium">
        <color indexed="64"/>
      </top>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auto="1"/>
      </right>
      <top style="thin">
        <color auto="1"/>
      </top>
      <bottom/>
      <diagonal/>
    </border>
    <border>
      <left style="thin">
        <color auto="1"/>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auto="1"/>
      </bottom>
      <diagonal/>
    </border>
    <border>
      <left/>
      <right style="thin">
        <color indexed="64"/>
      </right>
      <top style="medium">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auto="1"/>
      </right>
      <top style="thin">
        <color auto="1"/>
      </top>
      <bottom/>
      <diagonal/>
    </border>
    <border>
      <left style="thin">
        <color auto="1"/>
      </left>
      <right/>
      <top/>
      <bottom style="thin">
        <color auto="1"/>
      </bottom>
      <diagonal/>
    </border>
    <border>
      <left/>
      <right style="thin">
        <color indexed="64"/>
      </right>
      <top/>
      <bottom/>
      <diagonal/>
    </border>
    <border>
      <left style="thin">
        <color auto="1"/>
      </left>
      <right style="thin">
        <color auto="1"/>
      </right>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style="medium">
        <color indexed="64"/>
      </top>
      <bottom style="thin">
        <color auto="1"/>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style="medium">
        <color indexed="64"/>
      </top>
      <bottom style="thin">
        <color auto="1"/>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auto="1"/>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bottom style="thin">
        <color auto="1"/>
      </bottom>
      <diagonal/>
    </border>
    <border>
      <left style="thin">
        <color indexed="64"/>
      </left>
      <right/>
      <top style="thin">
        <color indexed="64"/>
      </top>
      <bottom style="medium">
        <color indexed="64"/>
      </bottom>
      <diagonal/>
    </border>
    <border>
      <left style="thin">
        <color auto="1"/>
      </left>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style="thin">
        <color auto="1"/>
      </right>
      <top/>
      <bottom style="thin">
        <color auto="1"/>
      </bottom>
      <diagonal/>
    </border>
    <border>
      <left/>
      <right style="medium">
        <color indexed="64"/>
      </right>
      <top/>
      <bottom style="thin">
        <color auto="1"/>
      </bottom>
      <diagonal/>
    </border>
  </borders>
  <cellStyleXfs count="5">
    <xf numFmtId="0" fontId="0"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427">
    <xf numFmtId="0" fontId="0" fillId="0" borderId="0" xfId="0"/>
    <xf numFmtId="0" fontId="3" fillId="0" borderId="0" xfId="0" applyFont="1"/>
    <xf numFmtId="0" fontId="3" fillId="0" borderId="0" xfId="0" applyFont="1" applyAlignment="1">
      <alignment horizontal="center"/>
    </xf>
    <xf numFmtId="0" fontId="4" fillId="0" borderId="0" xfId="0" applyFont="1"/>
    <xf numFmtId="0" fontId="6" fillId="5" borderId="6" xfId="0" applyFont="1" applyFill="1" applyBorder="1" applyAlignment="1">
      <alignment horizontal="center" vertical="top" wrapText="1"/>
    </xf>
    <xf numFmtId="0" fontId="4" fillId="6" borderId="7" xfId="0" applyFont="1" applyFill="1" applyBorder="1" applyAlignment="1">
      <alignment vertical="top"/>
    </xf>
    <xf numFmtId="0" fontId="4" fillId="6" borderId="7" xfId="0" applyFont="1" applyFill="1" applyBorder="1" applyAlignment="1">
      <alignment horizontal="center" vertical="top"/>
    </xf>
    <xf numFmtId="0" fontId="4" fillId="6" borderId="7" xfId="0" applyFont="1" applyFill="1" applyBorder="1" applyAlignment="1">
      <alignment horizontal="center" vertical="top" wrapText="1"/>
    </xf>
    <xf numFmtId="0" fontId="3" fillId="0" borderId="9" xfId="0" applyFont="1" applyBorder="1" applyAlignment="1">
      <alignment horizontal="center"/>
    </xf>
    <xf numFmtId="0" fontId="7" fillId="2" borderId="10" xfId="0" applyFont="1" applyFill="1" applyBorder="1" applyAlignment="1">
      <alignment vertical="center" wrapText="1"/>
    </xf>
    <xf numFmtId="0" fontId="7" fillId="0" borderId="10" xfId="0" applyFont="1" applyBorder="1" applyAlignment="1">
      <alignment horizontal="center"/>
    </xf>
    <xf numFmtId="0" fontId="3" fillId="0" borderId="10" xfId="0" applyFont="1" applyBorder="1" applyAlignment="1">
      <alignment horizontal="center"/>
    </xf>
    <xf numFmtId="164" fontId="3" fillId="3" borderId="10" xfId="1" applyNumberFormat="1" applyFont="1" applyFill="1" applyBorder="1" applyProtection="1">
      <protection locked="0"/>
    </xf>
    <xf numFmtId="0" fontId="3" fillId="2" borderId="12" xfId="0" applyFont="1" applyFill="1" applyBorder="1" applyAlignment="1">
      <alignment vertical="center" wrapText="1"/>
    </xf>
    <xf numFmtId="0" fontId="3" fillId="0" borderId="12" xfId="0" applyFont="1" applyBorder="1" applyAlignment="1">
      <alignment horizontal="center"/>
    </xf>
    <xf numFmtId="0" fontId="3" fillId="2" borderId="12" xfId="0" applyFont="1" applyFill="1" applyBorder="1" applyAlignment="1">
      <alignment horizontal="left" vertical="top" wrapText="1"/>
    </xf>
    <xf numFmtId="0" fontId="7" fillId="2" borderId="12" xfId="0" applyFont="1" applyFill="1" applyBorder="1" applyAlignment="1">
      <alignment vertical="center" wrapText="1"/>
    </xf>
    <xf numFmtId="0" fontId="7" fillId="2" borderId="13" xfId="0" applyFont="1" applyFill="1" applyBorder="1" applyAlignment="1">
      <alignment vertical="center" wrapText="1"/>
    </xf>
    <xf numFmtId="0" fontId="6" fillId="2" borderId="0" xfId="0" applyFont="1" applyFill="1" applyAlignment="1">
      <alignment horizontal="center" vertical="center" wrapText="1"/>
    </xf>
    <xf numFmtId="0" fontId="6" fillId="5" borderId="2" xfId="0" applyFont="1" applyFill="1" applyBorder="1" applyAlignment="1">
      <alignment horizontal="center" vertical="top" wrapText="1"/>
    </xf>
    <xf numFmtId="1" fontId="3" fillId="0" borderId="10" xfId="0" applyNumberFormat="1" applyFont="1" applyBorder="1" applyAlignment="1">
      <alignment horizontal="center"/>
    </xf>
    <xf numFmtId="164" fontId="3" fillId="3" borderId="10" xfId="0" applyNumberFormat="1" applyFont="1" applyFill="1" applyBorder="1"/>
    <xf numFmtId="164" fontId="3" fillId="3" borderId="12" xfId="0" applyNumberFormat="1" applyFont="1" applyFill="1" applyBorder="1"/>
    <xf numFmtId="0" fontId="3" fillId="0" borderId="13" xfId="0" applyFont="1" applyBorder="1" applyAlignment="1">
      <alignment vertical="center" wrapText="1"/>
    </xf>
    <xf numFmtId="0" fontId="3" fillId="0" borderId="13" xfId="0" applyFont="1" applyBorder="1" applyAlignment="1">
      <alignment horizontal="center"/>
    </xf>
    <xf numFmtId="0" fontId="6" fillId="5" borderId="6" xfId="0" applyFont="1" applyFill="1" applyBorder="1" applyAlignment="1">
      <alignment vertical="center" wrapText="1"/>
    </xf>
    <xf numFmtId="1" fontId="3" fillId="0" borderId="10" xfId="2" applyNumberFormat="1" applyFont="1" applyFill="1" applyBorder="1" applyAlignment="1">
      <alignment horizontal="center" vertical="center"/>
    </xf>
    <xf numFmtId="0" fontId="7" fillId="0" borderId="12" xfId="0" applyFont="1" applyBorder="1" applyAlignment="1">
      <alignment horizontal="center"/>
    </xf>
    <xf numFmtId="1" fontId="7" fillId="0" borderId="12" xfId="2" applyNumberFormat="1" applyFont="1" applyFill="1" applyBorder="1" applyAlignment="1">
      <alignment horizontal="center" vertical="center"/>
    </xf>
    <xf numFmtId="0" fontId="8" fillId="0" borderId="0" xfId="0" applyFont="1"/>
    <xf numFmtId="0" fontId="6" fillId="0" borderId="0" xfId="0" applyFont="1" applyAlignment="1">
      <alignment horizontal="center" vertical="center" wrapText="1"/>
    </xf>
    <xf numFmtId="164" fontId="3" fillId="3" borderId="10" xfId="1" applyNumberFormat="1" applyFont="1" applyFill="1" applyBorder="1" applyAlignment="1" applyProtection="1">
      <alignment horizontal="center"/>
      <protection locked="0"/>
    </xf>
    <xf numFmtId="164" fontId="3" fillId="3" borderId="12" xfId="1" applyNumberFormat="1" applyFont="1" applyFill="1" applyBorder="1" applyAlignment="1" applyProtection="1">
      <alignment horizontal="center"/>
      <protection locked="0"/>
    </xf>
    <xf numFmtId="0" fontId="4" fillId="0" borderId="0" xfId="0" applyFont="1" applyAlignment="1">
      <alignment wrapText="1"/>
    </xf>
    <xf numFmtId="0" fontId="4" fillId="6" borderId="8" xfId="0" applyFont="1" applyFill="1" applyBorder="1" applyAlignment="1">
      <alignment horizontal="center" vertical="top" wrapText="1"/>
    </xf>
    <xf numFmtId="164" fontId="3" fillId="3" borderId="11" xfId="2" applyNumberFormat="1" applyFont="1" applyFill="1" applyBorder="1" applyAlignment="1">
      <alignment horizontal="center" vertical="center"/>
    </xf>
    <xf numFmtId="164" fontId="7" fillId="3" borderId="16" xfId="2" applyNumberFormat="1" applyFont="1" applyFill="1" applyBorder="1" applyAlignment="1">
      <alignment horizontal="center" vertical="center"/>
    </xf>
    <xf numFmtId="0" fontId="7" fillId="2" borderId="18" xfId="0" applyFont="1" applyFill="1" applyBorder="1" applyAlignment="1">
      <alignment vertical="center" wrapText="1"/>
    </xf>
    <xf numFmtId="0" fontId="7" fillId="0" borderId="18" xfId="0" applyFont="1" applyBorder="1" applyAlignment="1">
      <alignment horizontal="center"/>
    </xf>
    <xf numFmtId="1" fontId="7" fillId="0" borderId="18" xfId="2" applyNumberFormat="1" applyFont="1" applyFill="1" applyBorder="1" applyAlignment="1">
      <alignment horizontal="center" vertical="center"/>
    </xf>
    <xf numFmtId="164" fontId="7" fillId="3" borderId="19" xfId="2" applyNumberFormat="1" applyFont="1" applyFill="1" applyBorder="1" applyAlignment="1">
      <alignment horizontal="center" vertical="center"/>
    </xf>
    <xf numFmtId="164" fontId="3" fillId="3" borderId="20" xfId="2" applyNumberFormat="1" applyFont="1" applyFill="1" applyBorder="1" applyAlignment="1">
      <alignment horizontal="center" vertical="center"/>
    </xf>
    <xf numFmtId="164" fontId="7" fillId="3" borderId="21" xfId="2" applyNumberFormat="1" applyFont="1" applyFill="1" applyBorder="1" applyAlignment="1">
      <alignment horizontal="center" vertical="center"/>
    </xf>
    <xf numFmtId="164" fontId="7" fillId="3" borderId="22" xfId="2" applyNumberFormat="1" applyFont="1" applyFill="1" applyBorder="1" applyAlignment="1">
      <alignment horizontal="center" vertical="center"/>
    </xf>
    <xf numFmtId="164" fontId="7" fillId="3" borderId="23" xfId="2" applyNumberFormat="1" applyFont="1" applyFill="1" applyBorder="1" applyAlignment="1">
      <alignment horizontal="center" vertical="center"/>
    </xf>
    <xf numFmtId="164" fontId="3" fillId="3" borderId="11" xfId="1" applyNumberFormat="1" applyFont="1" applyFill="1" applyBorder="1" applyProtection="1">
      <protection locked="0"/>
    </xf>
    <xf numFmtId="164" fontId="3" fillId="3" borderId="16" xfId="1" applyNumberFormat="1" applyFont="1" applyFill="1" applyBorder="1" applyProtection="1">
      <protection locked="0"/>
    </xf>
    <xf numFmtId="164" fontId="3" fillId="3" borderId="14" xfId="1" applyNumberFormat="1" applyFont="1" applyFill="1" applyBorder="1" applyProtection="1">
      <protection locked="0"/>
    </xf>
    <xf numFmtId="0" fontId="3" fillId="0" borderId="24" xfId="0" applyFont="1" applyBorder="1" applyAlignment="1">
      <alignment horizontal="center"/>
    </xf>
    <xf numFmtId="0" fontId="3" fillId="0" borderId="25" xfId="0" applyFont="1" applyBorder="1" applyAlignment="1">
      <alignment horizontal="center"/>
    </xf>
    <xf numFmtId="0" fontId="3" fillId="0" borderId="18" xfId="0" applyFont="1" applyBorder="1" applyAlignment="1">
      <alignment horizontal="center"/>
    </xf>
    <xf numFmtId="164" fontId="3" fillId="3" borderId="25" xfId="1" applyNumberFormat="1" applyFont="1" applyFill="1" applyBorder="1" applyProtection="1">
      <protection locked="0"/>
    </xf>
    <xf numFmtId="164" fontId="3" fillId="3" borderId="18" xfId="1" applyNumberFormat="1" applyFont="1" applyFill="1" applyBorder="1" applyAlignment="1" applyProtection="1">
      <alignment horizontal="center"/>
      <protection locked="0"/>
    </xf>
    <xf numFmtId="164" fontId="3" fillId="3" borderId="19" xfId="1" applyNumberFormat="1" applyFont="1" applyFill="1" applyBorder="1" applyProtection="1">
      <protection locked="0"/>
    </xf>
    <xf numFmtId="164" fontId="3" fillId="3" borderId="11" xfId="0" applyNumberFormat="1" applyFont="1" applyFill="1" applyBorder="1"/>
    <xf numFmtId="164" fontId="3" fillId="3" borderId="16" xfId="0" applyNumberFormat="1" applyFont="1" applyFill="1" applyBorder="1"/>
    <xf numFmtId="164" fontId="3" fillId="3" borderId="14" xfId="0" applyNumberFormat="1" applyFont="1" applyFill="1" applyBorder="1"/>
    <xf numFmtId="0" fontId="3" fillId="0" borderId="17" xfId="0" applyFont="1" applyBorder="1" applyAlignment="1">
      <alignment horizontal="center"/>
    </xf>
    <xf numFmtId="0" fontId="3" fillId="0" borderId="18" xfId="0" applyFont="1" applyBorder="1" applyAlignment="1">
      <alignment vertical="center" wrapText="1"/>
    </xf>
    <xf numFmtId="164" fontId="3" fillId="3" borderId="18" xfId="0" applyNumberFormat="1" applyFont="1" applyFill="1" applyBorder="1"/>
    <xf numFmtId="164" fontId="3" fillId="3" borderId="19" xfId="0" applyNumberFormat="1" applyFont="1" applyFill="1" applyBorder="1"/>
    <xf numFmtId="0" fontId="2" fillId="0" borderId="0" xfId="0" applyFont="1"/>
    <xf numFmtId="0" fontId="4" fillId="6" borderId="26" xfId="0" applyFont="1" applyFill="1" applyBorder="1" applyAlignment="1">
      <alignment horizontal="center" vertical="top" wrapText="1"/>
    </xf>
    <xf numFmtId="0" fontId="4" fillId="0" borderId="0" xfId="0" applyFont="1" applyAlignment="1">
      <alignment horizontal="center"/>
    </xf>
    <xf numFmtId="2" fontId="3" fillId="3" borderId="12" xfId="0" applyNumberFormat="1" applyFont="1" applyFill="1" applyBorder="1"/>
    <xf numFmtId="2" fontId="3" fillId="2" borderId="12" xfId="0" applyNumberFormat="1" applyFont="1" applyFill="1" applyBorder="1"/>
    <xf numFmtId="0" fontId="3" fillId="2" borderId="12" xfId="0" applyFont="1" applyFill="1" applyBorder="1"/>
    <xf numFmtId="164" fontId="7" fillId="3" borderId="12" xfId="0" applyNumberFormat="1" applyFont="1" applyFill="1" applyBorder="1"/>
    <xf numFmtId="164" fontId="7" fillId="2" borderId="12" xfId="0" applyNumberFormat="1" applyFont="1" applyFill="1" applyBorder="1"/>
    <xf numFmtId="0" fontId="4" fillId="8" borderId="1" xfId="0" applyFont="1" applyFill="1" applyBorder="1"/>
    <xf numFmtId="0" fontId="6" fillId="5" borderId="2"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9" xfId="0" applyFont="1" applyFill="1" applyBorder="1" applyAlignment="1">
      <alignment vertical="center" wrapText="1"/>
    </xf>
    <xf numFmtId="0" fontId="7" fillId="2" borderId="15" xfId="0" applyFont="1" applyFill="1" applyBorder="1" applyAlignment="1">
      <alignment vertical="center" wrapText="1"/>
    </xf>
    <xf numFmtId="164" fontId="7" fillId="3" borderId="14" xfId="2" applyNumberFormat="1" applyFont="1" applyFill="1" applyBorder="1" applyAlignment="1">
      <alignment horizontal="center" vertical="center"/>
    </xf>
    <xf numFmtId="0" fontId="7" fillId="2" borderId="17" xfId="0" applyFont="1" applyFill="1" applyBorder="1" applyAlignment="1">
      <alignment vertical="center" wrapText="1"/>
    </xf>
    <xf numFmtId="0" fontId="4" fillId="0" borderId="0" xfId="0" applyFont="1" applyAlignment="1">
      <alignment vertical="center" wrapText="1"/>
    </xf>
    <xf numFmtId="0" fontId="3" fillId="0" borderId="0" xfId="0" applyFont="1" applyAlignment="1">
      <alignment vertical="center"/>
    </xf>
    <xf numFmtId="0" fontId="4" fillId="0" borderId="0" xfId="0" applyFont="1" applyAlignment="1">
      <alignment horizontal="center" vertical="center"/>
    </xf>
    <xf numFmtId="0" fontId="9" fillId="0" borderId="0" xfId="0" applyFont="1"/>
    <xf numFmtId="0" fontId="11" fillId="0" borderId="0" xfId="0" applyFont="1"/>
    <xf numFmtId="0" fontId="13" fillId="2" borderId="5" xfId="0" applyFont="1" applyFill="1" applyBorder="1"/>
    <xf numFmtId="0" fontId="13" fillId="2" borderId="0" xfId="0" applyFont="1" applyFill="1"/>
    <xf numFmtId="0" fontId="13" fillId="2" borderId="29" xfId="0" applyFont="1" applyFill="1" applyBorder="1"/>
    <xf numFmtId="164" fontId="4" fillId="2" borderId="0" xfId="1" applyNumberFormat="1" applyFont="1" applyFill="1" applyBorder="1" applyProtection="1"/>
    <xf numFmtId="0" fontId="6" fillId="5" borderId="1"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0" xfId="0" applyFont="1" applyFill="1" applyBorder="1" applyAlignment="1">
      <alignment vertical="center" wrapText="1"/>
    </xf>
    <xf numFmtId="0" fontId="14" fillId="0" borderId="1" xfId="0" applyFont="1" applyBorder="1"/>
    <xf numFmtId="0" fontId="14" fillId="2" borderId="2" xfId="0" applyFont="1" applyFill="1" applyBorder="1" applyAlignment="1">
      <alignment horizontal="left"/>
    </xf>
    <xf numFmtId="0" fontId="14" fillId="2" borderId="3" xfId="0" applyFont="1" applyFill="1" applyBorder="1" applyAlignment="1">
      <alignment horizontal="left"/>
    </xf>
    <xf numFmtId="0" fontId="14" fillId="2" borderId="4" xfId="0" applyFont="1" applyFill="1" applyBorder="1" applyAlignment="1">
      <alignment horizontal="left"/>
    </xf>
    <xf numFmtId="0" fontId="19" fillId="0" borderId="0" xfId="0" applyFont="1" applyAlignment="1">
      <alignment horizontal="left" vertical="top" wrapText="1"/>
    </xf>
    <xf numFmtId="0" fontId="6" fillId="5" borderId="1" xfId="0" applyFont="1" applyFill="1" applyBorder="1" applyAlignment="1">
      <alignment horizontal="center" vertical="top" wrapText="1"/>
    </xf>
    <xf numFmtId="0" fontId="4" fillId="6" borderId="35" xfId="0" applyFont="1" applyFill="1" applyBorder="1" applyAlignment="1">
      <alignment vertical="top"/>
    </xf>
    <xf numFmtId="0" fontId="3" fillId="0" borderId="15" xfId="0" applyFont="1" applyBorder="1" applyAlignment="1">
      <alignment horizontal="center"/>
    </xf>
    <xf numFmtId="0" fontId="3" fillId="2" borderId="17" xfId="0" applyFont="1" applyFill="1" applyBorder="1" applyAlignment="1">
      <alignment horizontal="center" vertical="center" wrapText="1"/>
    </xf>
    <xf numFmtId="0" fontId="20" fillId="10" borderId="8" xfId="0" applyFont="1" applyFill="1" applyBorder="1" applyAlignment="1">
      <alignment horizontal="center" vertical="top" wrapText="1"/>
    </xf>
    <xf numFmtId="164" fontId="3" fillId="2" borderId="11" xfId="1" applyNumberFormat="1" applyFont="1" applyFill="1" applyBorder="1" applyProtection="1"/>
    <xf numFmtId="164" fontId="3" fillId="2" borderId="34" xfId="1" applyNumberFormat="1" applyFont="1" applyFill="1" applyBorder="1" applyProtection="1"/>
    <xf numFmtId="164" fontId="3" fillId="2" borderId="16" xfId="1" applyNumberFormat="1" applyFont="1" applyFill="1" applyBorder="1" applyProtection="1"/>
    <xf numFmtId="164" fontId="4" fillId="2" borderId="16" xfId="1" applyNumberFormat="1" applyFont="1" applyFill="1" applyBorder="1" applyProtection="1"/>
    <xf numFmtId="164" fontId="4" fillId="2" borderId="14" xfId="1" applyNumberFormat="1" applyFont="1" applyFill="1" applyBorder="1" applyProtection="1"/>
    <xf numFmtId="164" fontId="4" fillId="2" borderId="1" xfId="1" applyNumberFormat="1" applyFont="1" applyFill="1" applyBorder="1" applyProtection="1"/>
    <xf numFmtId="0" fontId="4" fillId="6" borderId="7" xfId="0" applyFont="1" applyFill="1" applyBorder="1" applyAlignment="1">
      <alignment horizontal="center" vertical="center"/>
    </xf>
    <xf numFmtId="164" fontId="3" fillId="3" borderId="10" xfId="2" applyNumberFormat="1" applyFont="1" applyFill="1" applyBorder="1" applyAlignment="1">
      <alignment horizontal="center" vertical="center"/>
    </xf>
    <xf numFmtId="7" fontId="3" fillId="0" borderId="11" xfId="0" applyNumberFormat="1" applyFont="1" applyBorder="1"/>
    <xf numFmtId="164" fontId="7" fillId="3" borderId="12" xfId="2" applyNumberFormat="1" applyFont="1" applyFill="1" applyBorder="1" applyAlignment="1">
      <alignment horizontal="center" vertical="center"/>
    </xf>
    <xf numFmtId="0" fontId="21" fillId="0" borderId="39" xfId="0" applyFont="1" applyBorder="1" applyAlignment="1">
      <alignment horizontal="center" vertical="top"/>
    </xf>
    <xf numFmtId="0" fontId="7" fillId="0" borderId="13" xfId="0" applyFont="1" applyBorder="1" applyAlignment="1">
      <alignment horizontal="center"/>
    </xf>
    <xf numFmtId="164" fontId="7" fillId="3" borderId="13" xfId="2" applyNumberFormat="1" applyFont="1" applyFill="1" applyBorder="1" applyAlignment="1">
      <alignment horizontal="center" vertical="center"/>
    </xf>
    <xf numFmtId="0" fontId="22" fillId="0" borderId="0" xfId="0" applyFont="1"/>
    <xf numFmtId="0" fontId="23" fillId="4" borderId="2" xfId="0" applyFont="1" applyFill="1" applyBorder="1" applyAlignment="1">
      <alignment horizontal="center"/>
    </xf>
    <xf numFmtId="0" fontId="23" fillId="4" borderId="1" xfId="0" applyFont="1" applyFill="1" applyBorder="1" applyAlignment="1">
      <alignment horizontal="center"/>
    </xf>
    <xf numFmtId="0" fontId="24" fillId="4" borderId="1" xfId="0" applyFont="1" applyFill="1" applyBorder="1" applyAlignment="1">
      <alignment horizontal="center"/>
    </xf>
    <xf numFmtId="0" fontId="3" fillId="0" borderId="1" xfId="0" applyFont="1" applyBorder="1" applyAlignment="1">
      <alignment horizontal="left"/>
    </xf>
    <xf numFmtId="9" fontId="3" fillId="3" borderId="1" xfId="3" applyFont="1" applyFill="1" applyBorder="1"/>
    <xf numFmtId="0" fontId="9" fillId="3" borderId="32" xfId="3" applyNumberFormat="1" applyFont="1" applyFill="1" applyBorder="1"/>
    <xf numFmtId="164" fontId="11" fillId="0" borderId="1" xfId="0" applyNumberFormat="1" applyFont="1" applyBorder="1"/>
    <xf numFmtId="0" fontId="9" fillId="0" borderId="0" xfId="0" applyFont="1" applyAlignment="1">
      <alignment horizontal="center"/>
    </xf>
    <xf numFmtId="0" fontId="3" fillId="0" borderId="31" xfId="0" applyFont="1" applyBorder="1"/>
    <xf numFmtId="0" fontId="9" fillId="0" borderId="31" xfId="0" applyFont="1" applyBorder="1" applyAlignment="1">
      <alignment horizontal="center"/>
    </xf>
    <xf numFmtId="0" fontId="9" fillId="0" borderId="0" xfId="0" applyFont="1" applyAlignment="1">
      <alignment horizontal="left"/>
    </xf>
    <xf numFmtId="164" fontId="3" fillId="3" borderId="12" xfId="1" applyNumberFormat="1" applyFont="1" applyFill="1" applyBorder="1" applyProtection="1">
      <protection locked="0"/>
    </xf>
    <xf numFmtId="164" fontId="3" fillId="3" borderId="18" xfId="1" applyNumberFormat="1" applyFont="1" applyFill="1" applyBorder="1" applyProtection="1">
      <protection locked="0"/>
    </xf>
    <xf numFmtId="164" fontId="3" fillId="2" borderId="19" xfId="1" applyNumberFormat="1" applyFont="1" applyFill="1" applyBorder="1" applyProtection="1"/>
    <xf numFmtId="164" fontId="3" fillId="2" borderId="14" xfId="1" applyNumberFormat="1" applyFont="1" applyFill="1" applyBorder="1" applyProtection="1"/>
    <xf numFmtId="0" fontId="7" fillId="0" borderId="12" xfId="0" applyFont="1" applyBorder="1" applyAlignment="1">
      <alignment vertical="center" wrapText="1"/>
    </xf>
    <xf numFmtId="1" fontId="3" fillId="0" borderId="49" xfId="0" applyNumberFormat="1" applyFont="1" applyBorder="1" applyAlignment="1">
      <alignment horizontal="center"/>
    </xf>
    <xf numFmtId="0" fontId="3" fillId="2" borderId="18" xfId="0" applyFont="1" applyFill="1" applyBorder="1" applyAlignment="1">
      <alignment horizontal="left"/>
    </xf>
    <xf numFmtId="1" fontId="3" fillId="0" borderId="31" xfId="0" applyNumberFormat="1" applyFont="1" applyBorder="1" applyAlignment="1">
      <alignment horizontal="center"/>
    </xf>
    <xf numFmtId="164" fontId="3" fillId="2" borderId="36" xfId="1" applyNumberFormat="1" applyFont="1" applyFill="1" applyBorder="1" applyProtection="1"/>
    <xf numFmtId="0" fontId="21" fillId="0" borderId="15" xfId="0" applyFont="1" applyBorder="1" applyAlignment="1">
      <alignment horizontal="center" vertical="top"/>
    </xf>
    <xf numFmtId="0" fontId="3" fillId="0" borderId="9"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6" fillId="5" borderId="6" xfId="0" applyFont="1" applyFill="1" applyBorder="1" applyAlignment="1">
      <alignment horizontal="center" vertical="center" wrapText="1"/>
    </xf>
    <xf numFmtId="0" fontId="3" fillId="0" borderId="10" xfId="0" applyFont="1" applyBorder="1" applyAlignment="1">
      <alignment horizontal="center" vertical="center"/>
    </xf>
    <xf numFmtId="164" fontId="3" fillId="3" borderId="12" xfId="1" applyNumberFormat="1" applyFont="1" applyFill="1" applyBorder="1" applyAlignment="1" applyProtection="1">
      <alignment vertical="center"/>
      <protection locked="0"/>
    </xf>
    <xf numFmtId="0" fontId="3" fillId="0" borderId="12" xfId="0" applyFont="1" applyBorder="1" applyAlignment="1">
      <alignment horizontal="center" vertical="center"/>
    </xf>
    <xf numFmtId="0" fontId="3" fillId="0" borderId="18" xfId="0" applyFont="1" applyBorder="1" applyAlignment="1">
      <alignment horizontal="center" vertical="center"/>
    </xf>
    <xf numFmtId="164" fontId="3" fillId="3" borderId="18" xfId="1" applyNumberFormat="1" applyFont="1" applyFill="1" applyBorder="1" applyAlignment="1" applyProtection="1">
      <alignment vertical="center"/>
      <protection locked="0"/>
    </xf>
    <xf numFmtId="164" fontId="3" fillId="2" borderId="19" xfId="1" applyNumberFormat="1" applyFont="1" applyFill="1" applyBorder="1" applyAlignment="1" applyProtection="1">
      <alignment vertical="center"/>
    </xf>
    <xf numFmtId="164" fontId="4" fillId="2" borderId="1" xfId="1" applyNumberFormat="1" applyFont="1" applyFill="1" applyBorder="1" applyAlignment="1" applyProtection="1">
      <alignment vertical="center"/>
    </xf>
    <xf numFmtId="164" fontId="3" fillId="2" borderId="34" xfId="1" applyNumberFormat="1" applyFont="1" applyFill="1" applyBorder="1" applyAlignment="1" applyProtection="1">
      <alignment vertical="center"/>
    </xf>
    <xf numFmtId="164" fontId="3" fillId="2" borderId="16" xfId="1" applyNumberFormat="1" applyFont="1" applyFill="1" applyBorder="1" applyAlignment="1" applyProtection="1">
      <alignment vertical="center"/>
    </xf>
    <xf numFmtId="0" fontId="7" fillId="0" borderId="12" xfId="0" applyFont="1" applyBorder="1" applyAlignment="1">
      <alignment horizontal="center" vertical="center"/>
    </xf>
    <xf numFmtId="164" fontId="4" fillId="2" borderId="0" xfId="1" applyNumberFormat="1" applyFont="1" applyFill="1" applyBorder="1" applyAlignment="1" applyProtection="1">
      <alignment vertical="center"/>
    </xf>
    <xf numFmtId="0" fontId="3" fillId="0" borderId="0" xfId="0" applyFont="1" applyAlignment="1">
      <alignment horizontal="center" vertical="center"/>
    </xf>
    <xf numFmtId="0" fontId="9" fillId="0" borderId="0" xfId="0" applyFont="1" applyAlignment="1">
      <alignment vertical="center"/>
    </xf>
    <xf numFmtId="0" fontId="10" fillId="0" borderId="1" xfId="0" applyFont="1" applyBorder="1" applyAlignment="1">
      <alignment vertical="center"/>
    </xf>
    <xf numFmtId="0" fontId="11"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7" fillId="9" borderId="10" xfId="0" applyFont="1" applyFill="1" applyBorder="1" applyAlignment="1">
      <alignment horizontal="center" vertical="center"/>
    </xf>
    <xf numFmtId="164" fontId="3" fillId="0" borderId="0" xfId="1" applyNumberFormat="1" applyFont="1" applyFill="1" applyBorder="1" applyAlignment="1" applyProtection="1">
      <alignment vertical="center"/>
    </xf>
    <xf numFmtId="1" fontId="3" fillId="9" borderId="10" xfId="0" applyNumberFormat="1" applyFont="1" applyFill="1" applyBorder="1" applyAlignment="1">
      <alignment horizontal="center" vertical="center"/>
    </xf>
    <xf numFmtId="0" fontId="8" fillId="0" borderId="0" xfId="0" applyFont="1" applyAlignment="1">
      <alignment vertical="center"/>
    </xf>
    <xf numFmtId="164" fontId="3" fillId="2" borderId="60" xfId="1" applyNumberFormat="1" applyFont="1" applyFill="1" applyBorder="1" applyAlignment="1" applyProtection="1">
      <alignment vertical="center"/>
    </xf>
    <xf numFmtId="164" fontId="3" fillId="0" borderId="0" xfId="0" applyNumberFormat="1" applyFont="1" applyAlignment="1">
      <alignment vertical="center"/>
    </xf>
    <xf numFmtId="164" fontId="3" fillId="2" borderId="58" xfId="1" applyNumberFormat="1" applyFont="1" applyFill="1" applyBorder="1" applyAlignment="1" applyProtection="1">
      <alignment vertical="center"/>
    </xf>
    <xf numFmtId="164" fontId="3" fillId="2" borderId="1" xfId="1" applyNumberFormat="1" applyFont="1" applyFill="1" applyBorder="1" applyAlignment="1" applyProtection="1">
      <alignment vertical="center"/>
    </xf>
    <xf numFmtId="164" fontId="3" fillId="3" borderId="33" xfId="1" applyNumberFormat="1" applyFont="1" applyFill="1" applyBorder="1" applyAlignment="1" applyProtection="1">
      <alignment horizontal="right" vertical="center"/>
      <protection locked="0"/>
    </xf>
    <xf numFmtId="164" fontId="3" fillId="2" borderId="34" xfId="1" applyNumberFormat="1" applyFont="1" applyFill="1" applyBorder="1" applyAlignment="1" applyProtection="1">
      <alignment horizontal="right" vertical="center"/>
    </xf>
    <xf numFmtId="164" fontId="3" fillId="3" borderId="12" xfId="1" applyNumberFormat="1" applyFont="1" applyFill="1" applyBorder="1" applyAlignment="1" applyProtection="1">
      <alignment horizontal="right" vertical="center"/>
      <protection locked="0"/>
    </xf>
    <xf numFmtId="164" fontId="3" fillId="2" borderId="16" xfId="1" applyNumberFormat="1" applyFont="1" applyFill="1" applyBorder="1" applyAlignment="1" applyProtection="1">
      <alignment horizontal="right" vertical="center"/>
    </xf>
    <xf numFmtId="164" fontId="3" fillId="3" borderId="18" xfId="1" applyNumberFormat="1" applyFont="1" applyFill="1" applyBorder="1" applyAlignment="1" applyProtection="1">
      <alignment horizontal="right" vertical="center"/>
      <protection locked="0"/>
    </xf>
    <xf numFmtId="164" fontId="3" fillId="2" borderId="19" xfId="1" applyNumberFormat="1" applyFont="1" applyFill="1" applyBorder="1" applyAlignment="1" applyProtection="1">
      <alignment horizontal="right" vertical="center"/>
    </xf>
    <xf numFmtId="0" fontId="23" fillId="4" borderId="2" xfId="0" applyFont="1" applyFill="1" applyBorder="1" applyAlignment="1">
      <alignment horizontal="center" vertical="center"/>
    </xf>
    <xf numFmtId="0" fontId="23" fillId="4" borderId="1" xfId="0" applyFont="1" applyFill="1" applyBorder="1" applyAlignment="1">
      <alignment horizontal="center" vertical="center"/>
    </xf>
    <xf numFmtId="0" fontId="3" fillId="0" borderId="1" xfId="0" applyFont="1" applyBorder="1" applyAlignment="1">
      <alignment horizontal="left" vertical="center"/>
    </xf>
    <xf numFmtId="164" fontId="11" fillId="0" borderId="1" xfId="0" applyNumberFormat="1" applyFont="1" applyBorder="1" applyAlignment="1">
      <alignment vertical="center"/>
    </xf>
    <xf numFmtId="0" fontId="9" fillId="0" borderId="0" xfId="0" applyFont="1" applyAlignment="1">
      <alignment horizontal="left" vertical="center"/>
    </xf>
    <xf numFmtId="164" fontId="4" fillId="2" borderId="53" xfId="1" applyNumberFormat="1" applyFont="1" applyFill="1" applyBorder="1" applyAlignment="1" applyProtection="1">
      <alignment vertical="center"/>
    </xf>
    <xf numFmtId="0" fontId="7" fillId="0" borderId="18" xfId="0" applyFont="1" applyBorder="1" applyAlignment="1">
      <alignment horizontal="center" vertical="center"/>
    </xf>
    <xf numFmtId="0" fontId="3" fillId="2" borderId="9"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19" fillId="0" borderId="0" xfId="0" applyFont="1" applyAlignment="1">
      <alignment horizontal="left" vertical="center" wrapText="1"/>
    </xf>
    <xf numFmtId="1" fontId="3" fillId="9" borderId="12" xfId="0" applyNumberFormat="1" applyFont="1" applyFill="1" applyBorder="1" applyAlignment="1">
      <alignment horizontal="center" vertical="center"/>
    </xf>
    <xf numFmtId="164" fontId="3" fillId="3" borderId="33" xfId="1" applyNumberFormat="1" applyFont="1" applyFill="1" applyBorder="1" applyAlignment="1" applyProtection="1">
      <alignment vertical="center"/>
      <protection locked="0"/>
    </xf>
    <xf numFmtId="164" fontId="3" fillId="3" borderId="49" xfId="1" applyNumberFormat="1" applyFont="1" applyFill="1" applyBorder="1" applyAlignment="1" applyProtection="1">
      <alignment vertical="center"/>
      <protection locked="0"/>
    </xf>
    <xf numFmtId="164" fontId="3" fillId="2" borderId="63" xfId="1" applyNumberFormat="1" applyFont="1" applyFill="1" applyBorder="1" applyAlignment="1" applyProtection="1">
      <alignment vertical="center"/>
    </xf>
    <xf numFmtId="164" fontId="3" fillId="3" borderId="62" xfId="1" applyNumberFormat="1" applyFont="1" applyFill="1" applyBorder="1" applyAlignment="1" applyProtection="1">
      <alignment vertical="center"/>
      <protection locked="0"/>
    </xf>
    <xf numFmtId="164" fontId="4" fillId="0" borderId="0" xfId="1" applyNumberFormat="1" applyFont="1" applyFill="1" applyBorder="1" applyAlignment="1" applyProtection="1">
      <alignment vertical="center"/>
    </xf>
    <xf numFmtId="164" fontId="3" fillId="2" borderId="20" xfId="1" applyNumberFormat="1" applyFont="1" applyFill="1" applyBorder="1" applyAlignment="1" applyProtection="1">
      <alignment vertical="center"/>
    </xf>
    <xf numFmtId="164" fontId="3" fillId="3" borderId="64" xfId="1" applyNumberFormat="1" applyFont="1" applyFill="1" applyBorder="1" applyAlignment="1" applyProtection="1">
      <alignment vertical="center"/>
      <protection locked="0"/>
    </xf>
    <xf numFmtId="164" fontId="3" fillId="2" borderId="23" xfId="1" applyNumberFormat="1" applyFont="1" applyFill="1" applyBorder="1" applyAlignment="1" applyProtection="1">
      <alignment vertical="center"/>
    </xf>
    <xf numFmtId="0" fontId="3" fillId="9" borderId="12" xfId="0" applyFont="1" applyFill="1" applyBorder="1" applyAlignment="1">
      <alignment horizontal="center" vertical="center"/>
    </xf>
    <xf numFmtId="0" fontId="3" fillId="9" borderId="18" xfId="0" applyFont="1" applyFill="1" applyBorder="1" applyAlignment="1">
      <alignment horizontal="center" vertical="center"/>
    </xf>
    <xf numFmtId="164" fontId="3" fillId="2" borderId="21" xfId="1" applyNumberFormat="1" applyFont="1" applyFill="1" applyBorder="1" applyAlignment="1" applyProtection="1">
      <alignment vertical="center"/>
    </xf>
    <xf numFmtId="164" fontId="3" fillId="2" borderId="66" xfId="1" applyNumberFormat="1" applyFont="1" applyFill="1" applyBorder="1" applyAlignment="1" applyProtection="1">
      <alignment vertical="center"/>
    </xf>
    <xf numFmtId="164" fontId="3" fillId="2" borderId="67" xfId="1" applyNumberFormat="1" applyFont="1" applyFill="1" applyBorder="1" applyAlignment="1" applyProtection="1">
      <alignment vertical="center"/>
    </xf>
    <xf numFmtId="164" fontId="3" fillId="3" borderId="16" xfId="1" applyNumberFormat="1" applyFont="1" applyFill="1" applyBorder="1" applyAlignment="1" applyProtection="1">
      <alignment vertical="center"/>
      <protection locked="0"/>
    </xf>
    <xf numFmtId="164" fontId="3" fillId="3" borderId="19" xfId="1" applyNumberFormat="1" applyFont="1" applyFill="1" applyBorder="1" applyAlignment="1" applyProtection="1">
      <alignment vertical="center"/>
      <protection locked="0"/>
    </xf>
    <xf numFmtId="164" fontId="3" fillId="3" borderId="11" xfId="1" applyNumberFormat="1" applyFont="1" applyFill="1" applyBorder="1" applyAlignment="1" applyProtection="1">
      <alignment vertical="center"/>
      <protection locked="0"/>
    </xf>
    <xf numFmtId="164" fontId="3" fillId="2" borderId="22" xfId="1" applyNumberFormat="1" applyFont="1" applyFill="1" applyBorder="1" applyAlignment="1" applyProtection="1">
      <alignment vertical="center"/>
    </xf>
    <xf numFmtId="0" fontId="28" fillId="0" borderId="0" xfId="0" applyFont="1" applyAlignment="1">
      <alignment vertical="center"/>
    </xf>
    <xf numFmtId="0" fontId="28" fillId="0" borderId="31" xfId="0" applyFont="1" applyBorder="1" applyAlignment="1" applyProtection="1">
      <alignment vertical="center"/>
      <protection locked="0"/>
    </xf>
    <xf numFmtId="0" fontId="28" fillId="0" borderId="0" xfId="0" applyFont="1" applyAlignment="1" applyProtection="1">
      <alignment vertical="center"/>
      <protection locked="0"/>
    </xf>
    <xf numFmtId="0" fontId="28" fillId="0" borderId="31" xfId="0" applyFont="1" applyBorder="1" applyAlignment="1" applyProtection="1">
      <alignment horizontal="center" vertical="center"/>
      <protection locked="0"/>
    </xf>
    <xf numFmtId="0" fontId="29" fillId="0" borderId="38" xfId="0" applyFont="1" applyBorder="1" applyAlignment="1">
      <alignment horizontal="left" vertical="center"/>
    </xf>
    <xf numFmtId="0" fontId="29" fillId="0" borderId="0" xfId="0" applyFont="1" applyAlignment="1">
      <alignment horizontal="center" vertical="center"/>
    </xf>
    <xf numFmtId="0" fontId="29" fillId="0" borderId="38" xfId="0" applyFont="1" applyBorder="1" applyAlignment="1">
      <alignment horizontal="center" vertical="center"/>
    </xf>
    <xf numFmtId="164" fontId="3" fillId="3" borderId="19" xfId="1" applyNumberFormat="1" applyFont="1" applyFill="1" applyBorder="1" applyAlignment="1" applyProtection="1">
      <alignment horizontal="right" vertical="center"/>
      <protection locked="0"/>
    </xf>
    <xf numFmtId="164" fontId="3" fillId="2" borderId="70" xfId="1" applyNumberFormat="1" applyFont="1" applyFill="1" applyBorder="1" applyAlignment="1" applyProtection="1">
      <alignment vertical="center"/>
    </xf>
    <xf numFmtId="0" fontId="12" fillId="2" borderId="31" xfId="0" applyFont="1" applyFill="1" applyBorder="1" applyAlignment="1">
      <alignment horizontal="left" vertical="center"/>
    </xf>
    <xf numFmtId="0" fontId="9" fillId="0" borderId="0" xfId="0" applyFont="1" applyAlignment="1">
      <alignment vertical="center" wrapText="1"/>
    </xf>
    <xf numFmtId="0" fontId="0" fillId="0" borderId="0" xfId="0" applyAlignment="1">
      <alignment vertical="center" wrapText="1"/>
    </xf>
    <xf numFmtId="0" fontId="6" fillId="5" borderId="61" xfId="0" applyFont="1" applyFill="1" applyBorder="1" applyAlignment="1">
      <alignment horizontal="center" vertical="center" wrapText="1"/>
    </xf>
    <xf numFmtId="0" fontId="6" fillId="5" borderId="26" xfId="0" applyFont="1" applyFill="1" applyBorder="1" applyAlignment="1">
      <alignment horizontal="left" vertical="center" wrapText="1"/>
    </xf>
    <xf numFmtId="0" fontId="6" fillId="5" borderId="26" xfId="0" applyFont="1" applyFill="1" applyBorder="1" applyAlignment="1">
      <alignment horizontal="center" vertical="center" wrapText="1"/>
    </xf>
    <xf numFmtId="0" fontId="6" fillId="5" borderId="59" xfId="0" applyFont="1" applyFill="1" applyBorder="1" applyAlignment="1">
      <alignment horizontal="center" vertical="center" wrapText="1"/>
    </xf>
    <xf numFmtId="0" fontId="3" fillId="0" borderId="54" xfId="0" applyFont="1" applyBorder="1" applyAlignment="1">
      <alignment horizontal="center" vertical="center"/>
    </xf>
    <xf numFmtId="0" fontId="7" fillId="2" borderId="33" xfId="0" applyFont="1" applyFill="1" applyBorder="1" applyAlignment="1">
      <alignment vertical="center" wrapText="1"/>
    </xf>
    <xf numFmtId="1" fontId="3" fillId="9" borderId="33" xfId="0" applyNumberFormat="1" applyFont="1" applyFill="1" applyBorder="1" applyAlignment="1">
      <alignment horizontal="center" vertical="center"/>
    </xf>
    <xf numFmtId="0" fontId="3" fillId="0" borderId="33" xfId="0" applyFont="1" applyBorder="1" applyAlignment="1">
      <alignment horizontal="center" vertical="center"/>
    </xf>
    <xf numFmtId="1" fontId="3" fillId="9" borderId="18" xfId="0" applyNumberFormat="1" applyFont="1" applyFill="1" applyBorder="1" applyAlignment="1">
      <alignment horizontal="center" vertical="center"/>
    </xf>
    <xf numFmtId="0" fontId="6" fillId="5" borderId="40" xfId="0" applyFont="1" applyFill="1" applyBorder="1" applyAlignment="1">
      <alignment horizontal="center" vertical="center" wrapText="1"/>
    </xf>
    <xf numFmtId="0" fontId="3" fillId="0" borderId="10" xfId="0" applyFont="1" applyBorder="1" applyAlignment="1">
      <alignment vertical="center" wrapText="1"/>
    </xf>
    <xf numFmtId="1" fontId="3" fillId="0" borderId="10" xfId="2" applyNumberFormat="1" applyFont="1" applyFill="1" applyBorder="1" applyAlignment="1" applyProtection="1">
      <alignment horizontal="center" vertical="center"/>
    </xf>
    <xf numFmtId="1" fontId="7" fillId="0" borderId="12" xfId="2" applyNumberFormat="1" applyFont="1" applyFill="1" applyBorder="1" applyAlignment="1" applyProtection="1">
      <alignment horizontal="center" vertical="center"/>
    </xf>
    <xf numFmtId="1" fontId="7" fillId="0" borderId="18" xfId="2" applyNumberFormat="1" applyFont="1" applyFill="1" applyBorder="1" applyAlignment="1" applyProtection="1">
      <alignment horizontal="center" vertical="center"/>
    </xf>
    <xf numFmtId="0" fontId="0" fillId="0" borderId="12" xfId="0" applyBorder="1" applyAlignment="1">
      <alignment vertical="center"/>
    </xf>
    <xf numFmtId="0" fontId="0" fillId="0" borderId="12" xfId="0" applyBorder="1" applyAlignment="1">
      <alignment horizontal="left" vertical="center"/>
    </xf>
    <xf numFmtId="9" fontId="3" fillId="3" borderId="1" xfId="3" applyFont="1" applyFill="1" applyBorder="1" applyAlignment="1" applyProtection="1">
      <alignment vertical="center"/>
      <protection locked="0"/>
    </xf>
    <xf numFmtId="0" fontId="14" fillId="0" borderId="1" xfId="0" applyFont="1" applyBorder="1" applyAlignment="1">
      <alignment vertical="center"/>
    </xf>
    <xf numFmtId="0" fontId="7" fillId="9" borderId="33" xfId="0" applyFont="1" applyFill="1" applyBorder="1" applyAlignment="1">
      <alignment horizontal="center" vertical="center"/>
    </xf>
    <xf numFmtId="0" fontId="7" fillId="9" borderId="12" xfId="0" applyFont="1" applyFill="1" applyBorder="1" applyAlignment="1">
      <alignment horizontal="center" vertical="center"/>
    </xf>
    <xf numFmtId="18" fontId="3" fillId="0" borderId="0" xfId="0" applyNumberFormat="1" applyFont="1" applyAlignment="1">
      <alignment vertical="center"/>
    </xf>
    <xf numFmtId="0" fontId="7" fillId="9" borderId="18" xfId="0" applyFont="1" applyFill="1" applyBorder="1" applyAlignment="1">
      <alignment horizontal="center" vertical="center"/>
    </xf>
    <xf numFmtId="0" fontId="3" fillId="2" borderId="54" xfId="0" applyFont="1" applyFill="1" applyBorder="1" applyAlignment="1">
      <alignment horizontal="center" vertical="center" wrapText="1"/>
    </xf>
    <xf numFmtId="0" fontId="3" fillId="2" borderId="33" xfId="0" applyFont="1" applyFill="1" applyBorder="1" applyAlignment="1">
      <alignment vertical="center" wrapText="1"/>
    </xf>
    <xf numFmtId="1" fontId="3" fillId="0" borderId="33" xfId="2" applyNumberFormat="1" applyFont="1" applyFill="1" applyBorder="1" applyAlignment="1" applyProtection="1">
      <alignment horizontal="center" vertical="center"/>
    </xf>
    <xf numFmtId="1" fontId="3" fillId="0" borderId="12" xfId="2" applyNumberFormat="1" applyFont="1" applyFill="1" applyBorder="1" applyAlignment="1" applyProtection="1">
      <alignment horizontal="center" vertical="center"/>
    </xf>
    <xf numFmtId="0" fontId="3" fillId="2" borderId="18" xfId="0" applyFont="1" applyFill="1" applyBorder="1" applyAlignment="1">
      <alignment vertical="center" wrapText="1"/>
    </xf>
    <xf numFmtId="0" fontId="29" fillId="0" borderId="38" xfId="0" applyFont="1" applyBorder="1" applyAlignment="1" applyProtection="1">
      <alignment horizontal="left" vertical="center"/>
      <protection locked="0"/>
    </xf>
    <xf numFmtId="0" fontId="29" fillId="0" borderId="0" xfId="0" applyFont="1" applyAlignment="1" applyProtection="1">
      <alignment horizontal="center" vertical="center"/>
      <protection locked="0"/>
    </xf>
    <xf numFmtId="0" fontId="29" fillId="0" borderId="38" xfId="0" applyFont="1" applyBorder="1" applyAlignment="1" applyProtection="1">
      <alignment horizontal="center" vertical="center"/>
      <protection locked="0"/>
    </xf>
    <xf numFmtId="0" fontId="16" fillId="2" borderId="0" xfId="0" applyFont="1" applyFill="1" applyAlignment="1">
      <alignment horizontal="left" vertical="center" wrapText="1"/>
    </xf>
    <xf numFmtId="0" fontId="7" fillId="0" borderId="10" xfId="0" applyFont="1" applyBorder="1" applyAlignment="1">
      <alignment horizontal="center" vertical="center"/>
    </xf>
    <xf numFmtId="1" fontId="3" fillId="0" borderId="33" xfId="0" applyNumberFormat="1" applyFont="1" applyBorder="1" applyAlignment="1">
      <alignment horizontal="center" vertical="center"/>
    </xf>
    <xf numFmtId="1" fontId="3" fillId="0" borderId="10" xfId="0" applyNumberFormat="1" applyFont="1" applyBorder="1" applyAlignment="1">
      <alignment horizontal="center" vertical="center"/>
    </xf>
    <xf numFmtId="0" fontId="3" fillId="0" borderId="30" xfId="0" applyFont="1" applyBorder="1" applyAlignment="1">
      <alignment horizontal="center" vertical="center"/>
    </xf>
    <xf numFmtId="1" fontId="3" fillId="0" borderId="25" xfId="0" applyNumberFormat="1" applyFont="1" applyBorder="1" applyAlignment="1">
      <alignment horizontal="center" vertical="center"/>
    </xf>
    <xf numFmtId="7" fontId="3" fillId="0" borderId="20" xfId="0" applyNumberFormat="1" applyFont="1" applyBorder="1" applyAlignment="1">
      <alignment vertical="center"/>
    </xf>
    <xf numFmtId="0" fontId="21" fillId="0" borderId="15" xfId="0" applyFont="1" applyBorder="1" applyAlignment="1">
      <alignment horizontal="center" vertical="center"/>
    </xf>
    <xf numFmtId="7" fontId="3" fillId="0" borderId="63" xfId="0" applyNumberFormat="1" applyFont="1" applyBorder="1" applyAlignment="1">
      <alignment vertical="center"/>
    </xf>
    <xf numFmtId="0" fontId="21" fillId="0" borderId="17" xfId="0" applyFont="1" applyBorder="1" applyAlignment="1">
      <alignment horizontal="center" vertical="center"/>
    </xf>
    <xf numFmtId="1" fontId="3" fillId="0" borderId="25" xfId="2" applyNumberFormat="1" applyFont="1" applyFill="1" applyBorder="1" applyAlignment="1" applyProtection="1">
      <alignment horizontal="center" vertical="center"/>
    </xf>
    <xf numFmtId="7" fontId="3" fillId="0" borderId="60" xfId="0" applyNumberFormat="1" applyFont="1" applyBorder="1" applyAlignment="1">
      <alignment vertical="center"/>
    </xf>
    <xf numFmtId="164" fontId="3" fillId="3" borderId="65" xfId="0" applyNumberFormat="1" applyFont="1" applyFill="1" applyBorder="1" applyAlignment="1" applyProtection="1">
      <alignment vertical="center"/>
      <protection locked="0"/>
    </xf>
    <xf numFmtId="164" fontId="3" fillId="3" borderId="62" xfId="0" applyNumberFormat="1" applyFont="1" applyFill="1" applyBorder="1" applyAlignment="1" applyProtection="1">
      <alignment vertical="center"/>
      <protection locked="0"/>
    </xf>
    <xf numFmtId="164" fontId="3" fillId="3" borderId="31" xfId="0" applyNumberFormat="1" applyFont="1" applyFill="1" applyBorder="1" applyAlignment="1" applyProtection="1">
      <alignment vertical="center"/>
      <protection locked="0"/>
    </xf>
    <xf numFmtId="164" fontId="3" fillId="3" borderId="49" xfId="2" applyNumberFormat="1" applyFont="1" applyFill="1" applyBorder="1" applyAlignment="1" applyProtection="1">
      <alignment horizontal="center" vertical="center"/>
      <protection locked="0"/>
    </xf>
    <xf numFmtId="164" fontId="7" fillId="3" borderId="62" xfId="2" applyNumberFormat="1" applyFont="1" applyFill="1" applyBorder="1" applyAlignment="1" applyProtection="1">
      <alignment horizontal="center" vertical="center"/>
      <protection locked="0"/>
    </xf>
    <xf numFmtId="164" fontId="7" fillId="3" borderId="64" xfId="2" applyNumberFormat="1" applyFont="1" applyFill="1" applyBorder="1" applyAlignment="1" applyProtection="1">
      <alignment horizontal="center" vertical="center"/>
      <protection locked="0"/>
    </xf>
    <xf numFmtId="0" fontId="3"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7" fillId="0" borderId="10" xfId="0" applyFont="1" applyBorder="1" applyAlignment="1">
      <alignment vertical="center" wrapText="1"/>
    </xf>
    <xf numFmtId="0" fontId="3" fillId="0" borderId="54" xfId="0" applyFont="1" applyBorder="1" applyAlignment="1">
      <alignment horizontal="center" vertical="center" wrapText="1"/>
    </xf>
    <xf numFmtId="0" fontId="3" fillId="0" borderId="33" xfId="0" applyFont="1" applyBorder="1" applyAlignment="1">
      <alignment vertical="center" wrapText="1"/>
    </xf>
    <xf numFmtId="0" fontId="3" fillId="0" borderId="33" xfId="0" applyFont="1" applyBorder="1" applyAlignment="1">
      <alignment vertical="center"/>
    </xf>
    <xf numFmtId="7" fontId="3" fillId="0" borderId="34" xfId="0" applyNumberFormat="1" applyFont="1" applyBorder="1" applyAlignment="1">
      <alignment vertical="center"/>
    </xf>
    <xf numFmtId="0" fontId="3" fillId="0" borderId="12" xfId="0" applyFont="1" applyBorder="1" applyAlignment="1">
      <alignment vertical="center"/>
    </xf>
    <xf numFmtId="7" fontId="3" fillId="0" borderId="16" xfId="0" applyNumberFormat="1" applyFont="1" applyBorder="1" applyAlignment="1">
      <alignment vertical="center"/>
    </xf>
    <xf numFmtId="0" fontId="7" fillId="0" borderId="18" xfId="0" applyFont="1" applyBorder="1" applyAlignment="1">
      <alignment vertical="center" wrapText="1"/>
    </xf>
    <xf numFmtId="0" fontId="3" fillId="0" borderId="18" xfId="0" applyFont="1" applyBorder="1" applyAlignment="1">
      <alignment vertical="center"/>
    </xf>
    <xf numFmtId="7" fontId="3" fillId="0" borderId="19" xfId="0" applyNumberFormat="1" applyFont="1" applyBorder="1" applyAlignment="1">
      <alignment vertical="center"/>
    </xf>
    <xf numFmtId="164" fontId="3" fillId="3" borderId="49" xfId="0" applyNumberFormat="1" applyFont="1" applyFill="1" applyBorder="1" applyAlignment="1" applyProtection="1">
      <alignment vertical="center"/>
      <protection locked="0"/>
    </xf>
    <xf numFmtId="164" fontId="3" fillId="3" borderId="33" xfId="2" applyNumberFormat="1" applyFont="1" applyFill="1" applyBorder="1" applyAlignment="1" applyProtection="1">
      <alignment horizontal="center" vertical="center"/>
      <protection locked="0"/>
    </xf>
    <xf numFmtId="164" fontId="7" fillId="3" borderId="12" xfId="2" applyNumberFormat="1" applyFont="1" applyFill="1" applyBorder="1" applyAlignment="1" applyProtection="1">
      <alignment horizontal="center" vertical="center"/>
      <protection locked="0"/>
    </xf>
    <xf numFmtId="164" fontId="7" fillId="3" borderId="18" xfId="2" applyNumberFormat="1" applyFont="1" applyFill="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10" fillId="0" borderId="55" xfId="0" applyFont="1" applyBorder="1" applyAlignment="1">
      <alignment vertical="center"/>
    </xf>
    <xf numFmtId="0" fontId="3" fillId="0" borderId="38" xfId="0" applyFont="1" applyBorder="1" applyAlignment="1">
      <alignment horizontal="left" vertical="center"/>
    </xf>
    <xf numFmtId="9" fontId="3" fillId="0" borderId="38" xfId="3" applyFont="1" applyFill="1" applyBorder="1" applyAlignment="1" applyProtection="1">
      <alignment vertical="center"/>
    </xf>
    <xf numFmtId="0" fontId="9" fillId="0" borderId="38" xfId="3" applyNumberFormat="1" applyFont="1" applyFill="1" applyBorder="1" applyAlignment="1" applyProtection="1">
      <alignment horizontal="center" vertical="center"/>
    </xf>
    <xf numFmtId="0" fontId="3" fillId="0" borderId="52" xfId="0" applyFont="1" applyBorder="1" applyAlignment="1">
      <alignment horizontal="center" vertical="center"/>
    </xf>
    <xf numFmtId="1" fontId="3" fillId="0" borderId="51" xfId="0" applyNumberFormat="1" applyFont="1" applyBorder="1" applyAlignment="1">
      <alignment horizontal="center" vertical="center"/>
    </xf>
    <xf numFmtId="0" fontId="3" fillId="0" borderId="13" xfId="0" applyFont="1" applyBorder="1" applyAlignment="1">
      <alignment horizontal="center" vertical="center"/>
    </xf>
    <xf numFmtId="0" fontId="4" fillId="6" borderId="7" xfId="0" applyFont="1" applyFill="1" applyBorder="1" applyAlignment="1">
      <alignment horizontal="center" vertical="center" wrapText="1"/>
    </xf>
    <xf numFmtId="0" fontId="20" fillId="10" borderId="5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69" xfId="0" applyFont="1" applyFill="1" applyBorder="1" applyAlignment="1">
      <alignment vertical="center" wrapText="1"/>
    </xf>
    <xf numFmtId="0" fontId="7" fillId="0" borderId="13" xfId="0" applyFont="1" applyBorder="1" applyAlignment="1">
      <alignment horizontal="center" vertical="center"/>
    </xf>
    <xf numFmtId="0" fontId="3" fillId="2" borderId="21" xfId="0" applyFont="1" applyFill="1" applyBorder="1" applyAlignment="1">
      <alignment horizontal="center" vertical="center" wrapText="1"/>
    </xf>
    <xf numFmtId="7" fontId="3" fillId="0" borderId="21" xfId="0" applyNumberFormat="1" applyFont="1" applyBorder="1" applyAlignment="1">
      <alignment vertical="center"/>
    </xf>
    <xf numFmtId="0" fontId="21" fillId="0" borderId="21" xfId="0" applyFont="1" applyBorder="1" applyAlignment="1">
      <alignment horizontal="center" vertical="center"/>
    </xf>
    <xf numFmtId="0" fontId="7" fillId="2" borderId="45" xfId="0" applyFont="1" applyFill="1" applyBorder="1" applyAlignment="1">
      <alignment vertical="center" wrapText="1"/>
    </xf>
    <xf numFmtId="0" fontId="21" fillId="0" borderId="23" xfId="0" applyFont="1" applyBorder="1" applyAlignment="1">
      <alignment horizontal="center" vertical="center"/>
    </xf>
    <xf numFmtId="7" fontId="3" fillId="0" borderId="23" xfId="0" applyNumberFormat="1" applyFont="1" applyBorder="1" applyAlignment="1">
      <alignment vertical="center"/>
    </xf>
    <xf numFmtId="164" fontId="3" fillId="3" borderId="68" xfId="0" applyNumberFormat="1" applyFont="1" applyFill="1" applyBorder="1" applyAlignment="1" applyProtection="1">
      <alignment vertical="center"/>
      <protection locked="0"/>
    </xf>
    <xf numFmtId="0" fontId="0" fillId="0" borderId="0" xfId="0" applyAlignment="1" applyProtection="1">
      <alignment vertical="center"/>
      <protection locked="0"/>
    </xf>
    <xf numFmtId="0" fontId="12" fillId="2" borderId="15" xfId="0" applyFont="1" applyFill="1" applyBorder="1" applyAlignment="1">
      <alignment horizontal="left" vertical="center"/>
    </xf>
    <xf numFmtId="0" fontId="12" fillId="2" borderId="12" xfId="0" applyFont="1" applyFill="1" applyBorder="1" applyAlignment="1">
      <alignment horizontal="left" vertical="center"/>
    </xf>
    <xf numFmtId="0" fontId="12" fillId="2" borderId="16" xfId="0" applyFont="1" applyFill="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3" fillId="2" borderId="41" xfId="0" applyFont="1" applyFill="1" applyBorder="1" applyAlignment="1">
      <alignment horizontal="left" vertical="center"/>
    </xf>
    <xf numFmtId="0" fontId="13" fillId="2" borderId="42" xfId="0" applyFont="1" applyFill="1" applyBorder="1" applyAlignment="1">
      <alignment horizontal="left" vertical="center"/>
    </xf>
    <xf numFmtId="0" fontId="13" fillId="2" borderId="57" xfId="0" applyFont="1" applyFill="1" applyBorder="1" applyAlignment="1">
      <alignment horizontal="left" vertical="center"/>
    </xf>
    <xf numFmtId="0" fontId="12" fillId="2" borderId="15" xfId="0" applyFont="1" applyFill="1" applyBorder="1" applyAlignment="1">
      <alignment horizontal="left" vertical="center" wrapText="1"/>
    </xf>
    <xf numFmtId="0" fontId="12" fillId="2" borderId="12" xfId="0" applyFont="1" applyFill="1" applyBorder="1" applyAlignment="1">
      <alignment horizontal="left" vertical="center" wrapText="1"/>
    </xf>
    <xf numFmtId="0" fontId="12" fillId="2" borderId="16" xfId="0" applyFont="1" applyFill="1" applyBorder="1" applyAlignment="1">
      <alignment horizontal="left" vertical="center" wrapText="1"/>
    </xf>
    <xf numFmtId="0" fontId="5" fillId="4" borderId="5" xfId="0" applyFont="1" applyFill="1" applyBorder="1" applyAlignment="1">
      <alignment horizontal="left" vertical="center"/>
    </xf>
    <xf numFmtId="0" fontId="5" fillId="4" borderId="0" xfId="0" applyFont="1" applyFill="1" applyAlignment="1">
      <alignment horizontal="left" vertical="center"/>
    </xf>
    <xf numFmtId="0" fontId="18" fillId="12" borderId="2" xfId="0" applyFont="1" applyFill="1" applyBorder="1" applyAlignment="1">
      <alignment horizontal="center" vertical="center" wrapText="1"/>
    </xf>
    <xf numFmtId="0" fontId="18" fillId="12" borderId="3" xfId="0" applyFont="1" applyFill="1" applyBorder="1" applyAlignment="1">
      <alignment horizontal="center" vertical="center" wrapText="1"/>
    </xf>
    <xf numFmtId="0" fontId="18" fillId="12" borderId="4" xfId="0" applyFont="1" applyFill="1" applyBorder="1" applyAlignment="1">
      <alignment horizontal="center" vertical="center" wrapText="1"/>
    </xf>
    <xf numFmtId="0" fontId="5" fillId="4" borderId="2" xfId="0" applyFont="1" applyFill="1" applyBorder="1" applyAlignment="1">
      <alignment horizontal="left" vertical="center"/>
    </xf>
    <xf numFmtId="0" fontId="5" fillId="4" borderId="3" xfId="0" applyFont="1" applyFill="1" applyBorder="1" applyAlignment="1">
      <alignment horizontal="left" vertical="center"/>
    </xf>
    <xf numFmtId="0" fontId="5" fillId="4" borderId="4" xfId="0" applyFont="1" applyFill="1" applyBorder="1" applyAlignment="1">
      <alignment horizontal="left" vertical="center"/>
    </xf>
    <xf numFmtId="0" fontId="24" fillId="4" borderId="2" xfId="0" applyFont="1" applyFill="1" applyBorder="1" applyAlignment="1">
      <alignment horizontal="center" vertical="center"/>
    </xf>
    <xf numFmtId="0" fontId="24" fillId="4" borderId="3" xfId="0" applyFont="1" applyFill="1" applyBorder="1" applyAlignment="1">
      <alignment horizontal="center" vertical="center"/>
    </xf>
    <xf numFmtId="0" fontId="24" fillId="4" borderId="4" xfId="0" applyFont="1" applyFill="1" applyBorder="1" applyAlignment="1">
      <alignment horizontal="center" vertical="center"/>
    </xf>
    <xf numFmtId="0" fontId="16" fillId="2" borderId="15"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16" fillId="2" borderId="16" xfId="0" applyFont="1" applyFill="1" applyBorder="1" applyAlignment="1">
      <alignment horizontal="left" vertical="center" wrapText="1"/>
    </xf>
    <xf numFmtId="0" fontId="12" fillId="2" borderId="17" xfId="0" applyFont="1" applyFill="1" applyBorder="1" applyAlignment="1">
      <alignment horizontal="left" vertical="center"/>
    </xf>
    <xf numFmtId="0" fontId="12" fillId="2" borderId="18" xfId="0" applyFont="1" applyFill="1" applyBorder="1" applyAlignment="1">
      <alignment horizontal="left" vertical="center"/>
    </xf>
    <xf numFmtId="0" fontId="12" fillId="2" borderId="19" xfId="0" applyFont="1" applyFill="1" applyBorder="1" applyAlignment="1">
      <alignment horizontal="left" vertical="center"/>
    </xf>
    <xf numFmtId="0" fontId="6" fillId="2" borderId="30"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5" fillId="11" borderId="2" xfId="0" applyFont="1" applyFill="1" applyBorder="1" applyAlignment="1">
      <alignment horizontal="center" vertical="center"/>
    </xf>
    <xf numFmtId="0" fontId="25" fillId="11" borderId="3" xfId="0" applyFont="1" applyFill="1" applyBorder="1" applyAlignment="1">
      <alignment horizontal="center" vertical="center"/>
    </xf>
    <xf numFmtId="0" fontId="25" fillId="11" borderId="4" xfId="0" applyFont="1" applyFill="1" applyBorder="1" applyAlignment="1">
      <alignment horizontal="center" vertical="center"/>
    </xf>
    <xf numFmtId="0" fontId="4" fillId="7" borderId="2" xfId="0" applyFont="1" applyFill="1" applyBorder="1" applyAlignment="1">
      <alignment horizontal="center"/>
    </xf>
    <xf numFmtId="0" fontId="4" fillId="7" borderId="3" xfId="0" applyFont="1" applyFill="1" applyBorder="1" applyAlignment="1">
      <alignment horizontal="center"/>
    </xf>
    <xf numFmtId="0" fontId="4" fillId="7" borderId="4" xfId="0" applyFont="1" applyFill="1" applyBorder="1" applyAlignment="1">
      <alignment horizontal="center"/>
    </xf>
    <xf numFmtId="0" fontId="5" fillId="4" borderId="5" xfId="0" applyFont="1" applyFill="1" applyBorder="1" applyAlignment="1">
      <alignment horizontal="center"/>
    </xf>
    <xf numFmtId="0" fontId="5" fillId="4" borderId="0" xfId="0" applyFont="1" applyFill="1" applyAlignment="1">
      <alignment horizont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12" fillId="3" borderId="2" xfId="0" applyFont="1" applyFill="1" applyBorder="1" applyAlignment="1" applyProtection="1">
      <alignment horizontal="center" vertical="center"/>
      <protection locked="0"/>
    </xf>
    <xf numFmtId="0" fontId="12" fillId="3" borderId="3" xfId="0" applyFont="1" applyFill="1" applyBorder="1" applyAlignment="1" applyProtection="1">
      <alignment horizontal="center" vertical="center"/>
      <protection locked="0"/>
    </xf>
    <xf numFmtId="0" fontId="12" fillId="3" borderId="4" xfId="0" applyFont="1" applyFill="1" applyBorder="1" applyAlignment="1" applyProtection="1">
      <alignment horizontal="center" vertical="center"/>
      <protection locked="0"/>
    </xf>
    <xf numFmtId="0" fontId="12" fillId="2" borderId="17" xfId="0" applyFont="1" applyFill="1" applyBorder="1" applyAlignment="1">
      <alignment horizontal="left" vertical="center" wrapText="1"/>
    </xf>
    <xf numFmtId="0" fontId="12" fillId="2" borderId="18" xfId="0" applyFont="1" applyFill="1" applyBorder="1" applyAlignment="1">
      <alignment horizontal="left" vertical="center" wrapText="1"/>
    </xf>
    <xf numFmtId="0" fontId="12" fillId="2" borderId="19" xfId="0" applyFont="1" applyFill="1" applyBorder="1" applyAlignment="1">
      <alignment horizontal="left" vertical="center" wrapText="1"/>
    </xf>
    <xf numFmtId="0" fontId="5" fillId="4" borderId="30" xfId="0" applyFont="1" applyFill="1" applyBorder="1" applyAlignment="1">
      <alignment horizontal="left" vertical="center"/>
    </xf>
    <xf numFmtId="0" fontId="5" fillId="4" borderId="31" xfId="0" applyFont="1" applyFill="1" applyBorder="1" applyAlignment="1">
      <alignment horizontal="left" vertical="center"/>
    </xf>
    <xf numFmtId="0" fontId="18" fillId="12" borderId="37" xfId="0" applyFont="1" applyFill="1" applyBorder="1" applyAlignment="1">
      <alignment horizontal="center" vertical="center" wrapText="1"/>
    </xf>
    <xf numFmtId="0" fontId="18" fillId="12" borderId="38" xfId="0" applyFont="1" applyFill="1" applyBorder="1" applyAlignment="1">
      <alignment horizontal="center" vertical="center" wrapText="1"/>
    </xf>
    <xf numFmtId="0" fontId="18" fillId="12" borderId="56" xfId="0" applyFont="1" applyFill="1" applyBorder="1" applyAlignment="1">
      <alignment horizontal="center" vertical="center" wrapText="1"/>
    </xf>
    <xf numFmtId="0" fontId="9" fillId="3" borderId="2" xfId="3" applyNumberFormat="1" applyFont="1" applyFill="1" applyBorder="1" applyAlignment="1" applyProtection="1">
      <alignment horizontal="center" vertical="center"/>
      <protection locked="0"/>
    </xf>
    <xf numFmtId="0" fontId="9" fillId="3" borderId="3" xfId="3" applyNumberFormat="1" applyFont="1" applyFill="1" applyBorder="1" applyAlignment="1" applyProtection="1">
      <alignment horizontal="center" vertical="center"/>
      <protection locked="0"/>
    </xf>
    <xf numFmtId="0" fontId="5" fillId="4" borderId="37" xfId="0" applyFont="1" applyFill="1" applyBorder="1" applyAlignment="1">
      <alignment horizontal="left" vertical="center"/>
    </xf>
    <xf numFmtId="0" fontId="5" fillId="4" borderId="38" xfId="0" applyFont="1" applyFill="1" applyBorder="1" applyAlignment="1">
      <alignment horizontal="left" vertical="center"/>
    </xf>
    <xf numFmtId="0" fontId="5" fillId="4" borderId="56" xfId="0" applyFont="1" applyFill="1" applyBorder="1" applyAlignment="1">
      <alignment horizontal="left" vertical="center"/>
    </xf>
    <xf numFmtId="0" fontId="6" fillId="2" borderId="27"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22" fillId="0" borderId="31" xfId="0" applyFont="1" applyBorder="1" applyAlignment="1">
      <alignment horizontal="center"/>
    </xf>
    <xf numFmtId="0" fontId="25" fillId="11" borderId="2" xfId="0" applyFont="1" applyFill="1" applyBorder="1" applyAlignment="1">
      <alignment horizontal="center"/>
    </xf>
    <xf numFmtId="0" fontId="25" fillId="11" borderId="4" xfId="0" applyFont="1" applyFill="1" applyBorder="1" applyAlignment="1">
      <alignment horizont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5" fillId="4" borderId="2" xfId="0" applyFont="1" applyFill="1" applyBorder="1" applyAlignment="1">
      <alignment horizontal="center"/>
    </xf>
    <xf numFmtId="0" fontId="5" fillId="4" borderId="3" xfId="0" applyFont="1" applyFill="1" applyBorder="1" applyAlignment="1">
      <alignment horizontal="center"/>
    </xf>
    <xf numFmtId="0" fontId="5" fillId="4" borderId="4" xfId="0" applyFont="1" applyFill="1" applyBorder="1" applyAlignment="1">
      <alignment horizontal="center"/>
    </xf>
    <xf numFmtId="0" fontId="6" fillId="2" borderId="41"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50"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46" xfId="0" applyFont="1" applyFill="1" applyBorder="1" applyAlignment="1">
      <alignment horizontal="center" vertical="center" wrapText="1"/>
    </xf>
    <xf numFmtId="0" fontId="6" fillId="2" borderId="47"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12" fillId="2" borderId="5" xfId="0" applyFont="1" applyFill="1" applyBorder="1" applyAlignment="1">
      <alignment horizontal="left" wrapText="1"/>
    </xf>
    <xf numFmtId="0" fontId="12" fillId="2" borderId="0" xfId="0" applyFont="1" applyFill="1" applyAlignment="1">
      <alignment horizontal="left" wrapText="1"/>
    </xf>
    <xf numFmtId="0" fontId="12" fillId="2" borderId="29" xfId="0" applyFont="1" applyFill="1" applyBorder="1" applyAlignment="1">
      <alignment horizontal="left" wrapText="1"/>
    </xf>
    <xf numFmtId="0" fontId="12" fillId="2" borderId="5" xfId="0" applyFont="1" applyFill="1" applyBorder="1" applyAlignment="1">
      <alignment horizontal="left"/>
    </xf>
    <xf numFmtId="0" fontId="12" fillId="2" borderId="0" xfId="0" applyFont="1" applyFill="1" applyAlignment="1">
      <alignment horizontal="left"/>
    </xf>
    <xf numFmtId="0" fontId="12" fillId="2" borderId="29" xfId="0" applyFont="1" applyFill="1" applyBorder="1" applyAlignment="1">
      <alignment horizontal="left"/>
    </xf>
    <xf numFmtId="0" fontId="15" fillId="2" borderId="5" xfId="0" applyFont="1" applyFill="1" applyBorder="1" applyAlignment="1">
      <alignment horizontal="left" wrapText="1"/>
    </xf>
    <xf numFmtId="0" fontId="15" fillId="2" borderId="0" xfId="0" applyFont="1" applyFill="1" applyAlignment="1">
      <alignment horizontal="left" wrapText="1"/>
    </xf>
    <xf numFmtId="0" fontId="15" fillId="2" borderId="29" xfId="0" applyFont="1" applyFill="1" applyBorder="1" applyAlignment="1">
      <alignment horizontal="left" wrapText="1"/>
    </xf>
    <xf numFmtId="0" fontId="16" fillId="2" borderId="5" xfId="0" applyFont="1" applyFill="1" applyBorder="1" applyAlignment="1">
      <alignment horizontal="left" vertical="top" wrapText="1"/>
    </xf>
    <xf numFmtId="0" fontId="16" fillId="2" borderId="0" xfId="0" applyFont="1" applyFill="1" applyAlignment="1">
      <alignment horizontal="left" vertical="top" wrapText="1"/>
    </xf>
    <xf numFmtId="0" fontId="16" fillId="2" borderId="29" xfId="0" applyFont="1" applyFill="1" applyBorder="1" applyAlignment="1">
      <alignment horizontal="left" vertical="top" wrapText="1"/>
    </xf>
    <xf numFmtId="0" fontId="16" fillId="2" borderId="30" xfId="0" applyFont="1" applyFill="1" applyBorder="1" applyAlignment="1">
      <alignment horizontal="left" vertical="top" wrapText="1"/>
    </xf>
    <xf numFmtId="0" fontId="16" fillId="2" borderId="31" xfId="0" applyFont="1" applyFill="1" applyBorder="1" applyAlignment="1">
      <alignment horizontal="left" vertical="top" wrapText="1"/>
    </xf>
    <xf numFmtId="0" fontId="16" fillId="2" borderId="32" xfId="0" applyFont="1" applyFill="1" applyBorder="1" applyAlignment="1">
      <alignment horizontal="left" vertical="top" wrapText="1"/>
    </xf>
    <xf numFmtId="0" fontId="18" fillId="12" borderId="2" xfId="0" applyFont="1" applyFill="1" applyBorder="1" applyAlignment="1">
      <alignment horizontal="center" wrapText="1"/>
    </xf>
    <xf numFmtId="0" fontId="18" fillId="12" borderId="3" xfId="0" applyFont="1" applyFill="1" applyBorder="1" applyAlignment="1">
      <alignment horizontal="center" wrapText="1"/>
    </xf>
    <xf numFmtId="0" fontId="18" fillId="12" borderId="4" xfId="0" applyFont="1" applyFill="1" applyBorder="1" applyAlignment="1">
      <alignment horizont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7" fillId="0" borderId="2" xfId="0" applyFont="1" applyBorder="1" applyAlignment="1">
      <alignment horizontal="left"/>
    </xf>
    <xf numFmtId="0" fontId="17" fillId="0" borderId="3" xfId="0" applyFont="1" applyBorder="1" applyAlignment="1">
      <alignment horizontal="left"/>
    </xf>
    <xf numFmtId="0" fontId="17" fillId="0" borderId="4" xfId="0" applyFont="1" applyBorder="1" applyAlignment="1">
      <alignment horizontal="left"/>
    </xf>
    <xf numFmtId="0" fontId="14" fillId="0" borderId="2" xfId="0" applyFont="1" applyBorder="1" applyAlignment="1">
      <alignment horizontal="left"/>
    </xf>
    <xf numFmtId="0" fontId="14" fillId="0" borderId="3" xfId="0" applyFont="1" applyBorder="1" applyAlignment="1">
      <alignment horizontal="left"/>
    </xf>
    <xf numFmtId="0" fontId="14" fillId="0" borderId="4" xfId="0" applyFont="1" applyBorder="1" applyAlignment="1">
      <alignment horizontal="left"/>
    </xf>
    <xf numFmtId="0" fontId="14" fillId="3" borderId="2" xfId="0" applyFont="1" applyFill="1" applyBorder="1" applyAlignment="1">
      <alignment horizontal="left"/>
    </xf>
    <xf numFmtId="0" fontId="14" fillId="3" borderId="3" xfId="0" applyFont="1" applyFill="1" applyBorder="1" applyAlignment="1">
      <alignment horizontal="left"/>
    </xf>
    <xf numFmtId="0" fontId="14" fillId="3" borderId="4" xfId="0" applyFont="1" applyFill="1" applyBorder="1" applyAlignment="1">
      <alignment horizontal="left"/>
    </xf>
    <xf numFmtId="0" fontId="9" fillId="3" borderId="4" xfId="3" applyNumberFormat="1" applyFont="1" applyFill="1" applyBorder="1" applyAlignment="1" applyProtection="1">
      <alignment horizontal="center" vertical="center"/>
      <protection locked="0"/>
    </xf>
    <xf numFmtId="0" fontId="5" fillId="4" borderId="5" xfId="0" applyFont="1" applyFill="1" applyBorder="1" applyAlignment="1">
      <alignment horizontal="center" vertical="center"/>
    </xf>
    <xf numFmtId="0" fontId="5" fillId="4" borderId="0" xfId="0" applyFont="1" applyFill="1" applyAlignment="1">
      <alignment horizontal="center"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8" fillId="12" borderId="30" xfId="0" applyFont="1" applyFill="1" applyBorder="1" applyAlignment="1">
      <alignment horizontal="center" vertical="center" wrapText="1"/>
    </xf>
    <xf numFmtId="0" fontId="18" fillId="12" borderId="31" xfId="0" applyFont="1" applyFill="1" applyBorder="1" applyAlignment="1">
      <alignment horizontal="center" vertical="center" wrapText="1"/>
    </xf>
    <xf numFmtId="0" fontId="18" fillId="12" borderId="32" xfId="0" applyFont="1" applyFill="1" applyBorder="1" applyAlignment="1">
      <alignment horizontal="center" vertical="center" wrapText="1"/>
    </xf>
    <xf numFmtId="0" fontId="12" fillId="3" borderId="37" xfId="0" applyFont="1" applyFill="1" applyBorder="1" applyAlignment="1" applyProtection="1">
      <alignment horizontal="center" vertical="center"/>
      <protection locked="0"/>
    </xf>
    <xf numFmtId="0" fontId="12" fillId="3" borderId="38" xfId="0" applyFont="1" applyFill="1" applyBorder="1" applyAlignment="1" applyProtection="1">
      <alignment horizontal="center" vertical="center"/>
      <protection locked="0"/>
    </xf>
    <xf numFmtId="0" fontId="12" fillId="3" borderId="56" xfId="0" applyFont="1" applyFill="1" applyBorder="1" applyAlignment="1" applyProtection="1">
      <alignment horizontal="center" vertical="center"/>
      <protection locked="0"/>
    </xf>
    <xf numFmtId="164" fontId="3" fillId="3" borderId="64" xfId="0" applyNumberFormat="1" applyFont="1" applyFill="1" applyBorder="1" applyAlignment="1" applyProtection="1">
      <alignment vertical="center"/>
      <protection locked="0"/>
    </xf>
    <xf numFmtId="164" fontId="3" fillId="3" borderId="34" xfId="1" applyNumberFormat="1" applyFont="1" applyFill="1" applyBorder="1" applyAlignment="1" applyProtection="1">
      <alignment vertical="center"/>
      <protection locked="0"/>
    </xf>
  </cellXfs>
  <cellStyles count="5">
    <cellStyle name="Comma" xfId="1" builtinId="3"/>
    <cellStyle name="Comma 2" xfId="2" xr:uid="{641B89F7-178A-459B-899F-F1606F4E5449}"/>
    <cellStyle name="Normal" xfId="0" builtinId="0"/>
    <cellStyle name="Normal 3" xfId="4" xr:uid="{E44BF0A5-7E59-489B-B0ED-DFB15FCD5D5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mashold.sharepoint.com/Users/S2027147/Documents/INFRASTRUCTURE%20MNGT/Business%20case%20TFM/Example%20RFP/Attachment%203%20-%20Annex%20A%20-%20RM3830%20Deliverables%20Matrix%20all%20Lots%20v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S2027147\Documents\INFRASTRUCTURE%20MNGT\Business%20case%20TFM\Example%20RFP\Attachment%203%20-%20Annex%20A%20-%20RM3830%20Deliverables%20Matrix%20all%20Lots%20v7.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arsgovza-my.sharepoint.com/Users/s1002307/AppData/Local/Microsoft/Windows/INetCache/Content.Outlook/MKZ1HQDE/Eastern%20Cape%20-%20HYGIENE%20SERVICES%20QUANTITIES%20-%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Work Package"/>
      <sheetName val="Building Information"/>
      <sheetName val="Service Matrix"/>
      <sheetName val="Requirements"/>
      <sheetName val="Building Specifics"/>
      <sheetName val="Asset Collection"/>
      <sheetName val="Reactive Works"/>
      <sheetName val="Lookup"/>
    </sheetNames>
    <sheetDataSet>
      <sheetData sheetId="0"/>
      <sheetData sheetId="1"/>
      <sheetData sheetId="2">
        <row r="4">
          <cell r="E4" t="str">
            <v>Building Name</v>
          </cell>
        </row>
      </sheetData>
      <sheetData sheetId="3">
        <row r="8">
          <cell r="H8">
            <v>0</v>
          </cell>
        </row>
      </sheetData>
      <sheetData sheetId="4"/>
      <sheetData sheetId="5"/>
      <sheetData sheetId="6"/>
      <sheetData sheetId="7"/>
      <sheetData sheetId="8">
        <row r="3">
          <cell r="B3" t="str">
            <v>Yes</v>
          </cell>
          <cell r="N3" t="str">
            <v>Standard</v>
          </cell>
          <cell r="Q3" t="str">
            <v>Tees Valley and Durham</v>
          </cell>
        </row>
        <row r="4">
          <cell r="B4" t="str">
            <v>No</v>
          </cell>
          <cell r="F4" t="str">
            <v>Yes - Std</v>
          </cell>
          <cell r="H4" t="str">
            <v>Yes - Non-Std</v>
          </cell>
          <cell r="N4" t="str">
            <v>Non-Standard</v>
          </cell>
          <cell r="Q4" t="str">
            <v>Northumberland and Tyne and Wear</v>
          </cell>
        </row>
        <row r="5">
          <cell r="F5" t="str">
            <v>Yes - Non-Std</v>
          </cell>
          <cell r="Q5" t="str">
            <v>Cumbria</v>
          </cell>
        </row>
        <row r="6">
          <cell r="Q6" t="str">
            <v>Greater Manchester</v>
          </cell>
        </row>
        <row r="7">
          <cell r="Q7" t="str">
            <v>Lancashire</v>
          </cell>
        </row>
        <row r="8">
          <cell r="Q8" t="str">
            <v>Cheshire</v>
          </cell>
        </row>
        <row r="9">
          <cell r="Q9" t="str">
            <v>Merseyside</v>
          </cell>
        </row>
        <row r="10">
          <cell r="Q10" t="str">
            <v>East Yorkshire and Northern Lincolnshire</v>
          </cell>
        </row>
        <row r="11">
          <cell r="Q11" t="str">
            <v>North Yorkshire</v>
          </cell>
        </row>
        <row r="12">
          <cell r="Q12" t="str">
            <v>South Yorkshire</v>
          </cell>
        </row>
        <row r="13">
          <cell r="Q13" t="str">
            <v>West Yorkshire</v>
          </cell>
        </row>
        <row r="14">
          <cell r="Q14" t="str">
            <v>Derbyshire and Nottinghamshire</v>
          </cell>
        </row>
        <row r="15">
          <cell r="Q15" t="str">
            <v>Leicestershire, Rutland and Northamptonshire</v>
          </cell>
        </row>
        <row r="16">
          <cell r="Q16" t="str">
            <v>Lincolnshire</v>
          </cell>
        </row>
        <row r="17">
          <cell r="Q17" t="str">
            <v>Herefordshire, Worcestershire and Warwickshire</v>
          </cell>
        </row>
        <row r="18">
          <cell r="Q18" t="str">
            <v>Shropshire and Staffordshire</v>
          </cell>
        </row>
        <row r="19">
          <cell r="Q19" t="str">
            <v>West Midlands (county)</v>
          </cell>
        </row>
        <row r="20">
          <cell r="Q20" t="str">
            <v>East Anglia</v>
          </cell>
        </row>
        <row r="21">
          <cell r="Q21" t="str">
            <v>Bedfordshire and Hertfordshire</v>
          </cell>
        </row>
        <row r="22">
          <cell r="Q22" t="str">
            <v>Essex</v>
          </cell>
        </row>
        <row r="23">
          <cell r="Q23" t="str">
            <v>Inner London – West</v>
          </cell>
        </row>
        <row r="24">
          <cell r="Q24" t="str">
            <v>Inner London – East</v>
          </cell>
        </row>
        <row r="25">
          <cell r="Q25" t="str">
            <v>Outer London – East and North East</v>
          </cell>
        </row>
        <row r="26">
          <cell r="Q26" t="str">
            <v>Outer London – South</v>
          </cell>
        </row>
        <row r="27">
          <cell r="Q27" t="str">
            <v>Outer London – West and North West</v>
          </cell>
        </row>
        <row r="28">
          <cell r="Q28" t="str">
            <v>Berkshire, Buckinghamshire and Oxfordshire</v>
          </cell>
        </row>
        <row r="29">
          <cell r="Q29" t="str">
            <v>Surrey, East and West Sussex</v>
          </cell>
        </row>
        <row r="30">
          <cell r="Q30" t="str">
            <v>Hampshire and Isle of Wight</v>
          </cell>
        </row>
        <row r="31">
          <cell r="Q31" t="str">
            <v>Kent</v>
          </cell>
        </row>
        <row r="32">
          <cell r="Q32" t="str">
            <v>Gloucestershire, Wiltshire and Bristol/Bath area</v>
          </cell>
        </row>
        <row r="33">
          <cell r="Q33" t="str">
            <v>Dorset and Somerset</v>
          </cell>
        </row>
        <row r="34">
          <cell r="Q34" t="str">
            <v>Cornwall and Isles of Scilly</v>
          </cell>
        </row>
        <row r="35">
          <cell r="Q35" t="str">
            <v>Devon</v>
          </cell>
        </row>
        <row r="36">
          <cell r="Q36" t="str">
            <v>Isle of Anglesey</v>
          </cell>
        </row>
        <row r="37">
          <cell r="Q37" t="str">
            <v>Gwynedd</v>
          </cell>
        </row>
        <row r="38">
          <cell r="Q38" t="str">
            <v>Conwy and Denbighshire</v>
          </cell>
        </row>
        <row r="39">
          <cell r="Q39" t="str">
            <v>South West Wales (Ceredigion, Carmarthenshire, Pembrokeshire)</v>
          </cell>
        </row>
        <row r="40">
          <cell r="Q40" t="str">
            <v>Central Valleys (Merthyr Tydfil, Rhondda Cynon Taff)</v>
          </cell>
        </row>
        <row r="41">
          <cell r="Q41" t="str">
            <v>Gwent Valleys (Blaenau Gwent, Caerphilly, Torfaen)</v>
          </cell>
        </row>
        <row r="42">
          <cell r="Q42" t="str">
            <v>Bridgend and Neath Port Talbot</v>
          </cell>
        </row>
        <row r="43">
          <cell r="Q43" t="str">
            <v>Swansea</v>
          </cell>
        </row>
        <row r="44">
          <cell r="Q44" t="str">
            <v>Monmouthshire and Newport</v>
          </cell>
        </row>
        <row r="45">
          <cell r="Q45" t="str">
            <v>Cardiff and Vale of Glamorgan</v>
          </cell>
        </row>
        <row r="46">
          <cell r="Q46" t="str">
            <v>Flintshire and Wrexham</v>
          </cell>
        </row>
        <row r="47">
          <cell r="Q47" t="str">
            <v>Powys</v>
          </cell>
        </row>
        <row r="48">
          <cell r="Q48" t="str">
            <v>Angus and Dundee</v>
          </cell>
        </row>
        <row r="49">
          <cell r="Q49" t="str">
            <v>Clackmannanshire and Fife</v>
          </cell>
        </row>
        <row r="50">
          <cell r="Q50" t="str">
            <v>East Lothian and Midlothian</v>
          </cell>
        </row>
        <row r="51">
          <cell r="Q51" t="str">
            <v>Scottish Borders</v>
          </cell>
        </row>
        <row r="52">
          <cell r="Q52" t="str">
            <v>Edinburgh</v>
          </cell>
        </row>
        <row r="53">
          <cell r="Q53" t="str">
            <v>Falkirk</v>
          </cell>
        </row>
        <row r="54">
          <cell r="Q54" t="str">
            <v>Perth and Kinross, and Stirling</v>
          </cell>
        </row>
        <row r="55">
          <cell r="Q55" t="str">
            <v>West Lothian</v>
          </cell>
        </row>
        <row r="56">
          <cell r="Q56" t="str">
            <v>East Dunbartonshire, West Dunbartonshire, and Helensburgh and Lomond</v>
          </cell>
        </row>
        <row r="57">
          <cell r="Q57" t="str">
            <v>Dumfries and Galloway</v>
          </cell>
        </row>
        <row r="58">
          <cell r="Q58" t="str">
            <v>East and North Ayrshire mainland</v>
          </cell>
        </row>
        <row r="59">
          <cell r="Q59" t="str">
            <v>Glasgow</v>
          </cell>
        </row>
        <row r="60">
          <cell r="Q60" t="str">
            <v>Inverclyde, East Renfrewshire, and Renfrewshire</v>
          </cell>
        </row>
        <row r="61">
          <cell r="Q61" t="str">
            <v>North Lanarkshire</v>
          </cell>
        </row>
        <row r="62">
          <cell r="Q62" t="str">
            <v>South Ayrshire</v>
          </cell>
        </row>
        <row r="63">
          <cell r="Q63" t="str">
            <v>South Lanarkshire</v>
          </cell>
        </row>
        <row r="64">
          <cell r="Q64" t="str">
            <v>Aberdeen and Aberdeenshire</v>
          </cell>
        </row>
        <row r="65">
          <cell r="Q65" t="str">
            <v>Caithness and Sutherland, and Ross and Cromarty</v>
          </cell>
        </row>
        <row r="66">
          <cell r="Q66" t="str">
            <v>Inverness, Nairn, Moray, and Badenoch and Strathspey</v>
          </cell>
        </row>
        <row r="67">
          <cell r="Q67" t="str">
            <v>Lochaber, Skye and Lochalsh, Arran and Cumbrae, and Argyll and Bute (except Helensburgh and Lomond)</v>
          </cell>
        </row>
        <row r="68">
          <cell r="Q68" t="str">
            <v>Eilean Siar (Western Isles)</v>
          </cell>
        </row>
        <row r="69">
          <cell r="Q69" t="str">
            <v>Orkney Islands</v>
          </cell>
        </row>
        <row r="70">
          <cell r="Q70" t="str">
            <v>Shetland Islands</v>
          </cell>
        </row>
        <row r="71">
          <cell r="Q71" t="str">
            <v>Belfast</v>
          </cell>
        </row>
        <row r="72">
          <cell r="Q72" t="str">
            <v>Outer Belfast (Carrickfergus, Castlereagh, Lisburn, Newtownabbey, North Down)</v>
          </cell>
        </row>
        <row r="73">
          <cell r="Q73" t="str">
            <v>East of Northern Ireland (Antrim, Ards, Ballymena, Banbridge, Craigavon, Down, Larne)</v>
          </cell>
        </row>
        <row r="74">
          <cell r="Q74" t="str">
            <v>North of Northern Ireland (Ballymoney, Coleraine, Derry, Limavady, Moyle, Strabane)</v>
          </cell>
        </row>
        <row r="75">
          <cell r="Q75" t="str">
            <v>West and South of Northern Ireland (Armagh, Cookstown, Dungannon, Fermanagh, Magherafelt, Newry and Mourne, Omagh)</v>
          </cell>
        </row>
        <row r="76">
          <cell r="Q76" t="str">
            <v>National coverage (all of the above)</v>
          </cell>
        </row>
        <row r="77">
          <cell r="Q77" t="str">
            <v>International coverage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Work Package"/>
      <sheetName val="Building Information"/>
      <sheetName val="Service Matrix"/>
      <sheetName val="Requirements"/>
      <sheetName val="Building Specifics"/>
      <sheetName val="Asset Collection"/>
      <sheetName val="Reactive Works"/>
      <sheetName val="Lookup"/>
    </sheetNames>
    <sheetDataSet>
      <sheetData sheetId="0"/>
      <sheetData sheetId="1"/>
      <sheetData sheetId="2">
        <row r="4">
          <cell r="E4" t="str">
            <v>Building Name</v>
          </cell>
        </row>
      </sheetData>
      <sheetData sheetId="3">
        <row r="8">
          <cell r="H8">
            <v>0</v>
          </cell>
        </row>
      </sheetData>
      <sheetData sheetId="4"/>
      <sheetData sheetId="5"/>
      <sheetData sheetId="6"/>
      <sheetData sheetId="7"/>
      <sheetData sheetId="8">
        <row r="3">
          <cell r="B3" t="str">
            <v>Yes</v>
          </cell>
          <cell r="N3" t="str">
            <v>Standard</v>
          </cell>
          <cell r="Q3" t="str">
            <v>Tees Valley and Durham</v>
          </cell>
        </row>
        <row r="4">
          <cell r="B4" t="str">
            <v>No</v>
          </cell>
          <cell r="F4" t="str">
            <v>Yes - Std</v>
          </cell>
          <cell r="H4" t="str">
            <v>Yes - Non-Std</v>
          </cell>
          <cell r="N4" t="str">
            <v>Non-Standard</v>
          </cell>
          <cell r="Q4" t="str">
            <v>Northumberland and Tyne and Wear</v>
          </cell>
        </row>
        <row r="5">
          <cell r="F5" t="str">
            <v>Yes - Non-Std</v>
          </cell>
          <cell r="Q5" t="str">
            <v>Cumbria</v>
          </cell>
        </row>
        <row r="6">
          <cell r="Q6" t="str">
            <v>Greater Manchester</v>
          </cell>
        </row>
        <row r="7">
          <cell r="Q7" t="str">
            <v>Lancashire</v>
          </cell>
        </row>
        <row r="8">
          <cell r="Q8" t="str">
            <v>Cheshire</v>
          </cell>
        </row>
        <row r="9">
          <cell r="Q9" t="str">
            <v>Merseyside</v>
          </cell>
        </row>
        <row r="10">
          <cell r="Q10" t="str">
            <v>East Yorkshire and Northern Lincolnshire</v>
          </cell>
        </row>
        <row r="11">
          <cell r="Q11" t="str">
            <v>North Yorkshire</v>
          </cell>
        </row>
        <row r="12">
          <cell r="Q12" t="str">
            <v>South Yorkshire</v>
          </cell>
        </row>
        <row r="13">
          <cell r="Q13" t="str">
            <v>West Yorkshire</v>
          </cell>
        </row>
        <row r="14">
          <cell r="Q14" t="str">
            <v>Derbyshire and Nottinghamshire</v>
          </cell>
        </row>
        <row r="15">
          <cell r="Q15" t="str">
            <v>Leicestershire, Rutland and Northamptonshire</v>
          </cell>
        </row>
        <row r="16">
          <cell r="Q16" t="str">
            <v>Lincolnshire</v>
          </cell>
        </row>
        <row r="17">
          <cell r="Q17" t="str">
            <v>Herefordshire, Worcestershire and Warwickshire</v>
          </cell>
        </row>
        <row r="18">
          <cell r="Q18" t="str">
            <v>Shropshire and Staffordshire</v>
          </cell>
        </row>
        <row r="19">
          <cell r="Q19" t="str">
            <v>West Midlands (county)</v>
          </cell>
        </row>
        <row r="20">
          <cell r="Q20" t="str">
            <v>East Anglia</v>
          </cell>
        </row>
        <row r="21">
          <cell r="Q21" t="str">
            <v>Bedfordshire and Hertfordshire</v>
          </cell>
        </row>
        <row r="22">
          <cell r="Q22" t="str">
            <v>Essex</v>
          </cell>
        </row>
        <row r="23">
          <cell r="Q23" t="str">
            <v>Inner London – West</v>
          </cell>
        </row>
        <row r="24">
          <cell r="Q24" t="str">
            <v>Inner London – East</v>
          </cell>
        </row>
        <row r="25">
          <cell r="Q25" t="str">
            <v>Outer London – East and North East</v>
          </cell>
        </row>
        <row r="26">
          <cell r="Q26" t="str">
            <v>Outer London – South</v>
          </cell>
        </row>
        <row r="27">
          <cell r="Q27" t="str">
            <v>Outer London – West and North West</v>
          </cell>
        </row>
        <row r="28">
          <cell r="Q28" t="str">
            <v>Berkshire, Buckinghamshire and Oxfordshire</v>
          </cell>
        </row>
        <row r="29">
          <cell r="Q29" t="str">
            <v>Surrey, East and West Sussex</v>
          </cell>
        </row>
        <row r="30">
          <cell r="Q30" t="str">
            <v>Hampshire and Isle of Wight</v>
          </cell>
        </row>
        <row r="31">
          <cell r="Q31" t="str">
            <v>Kent</v>
          </cell>
        </row>
        <row r="32">
          <cell r="Q32" t="str">
            <v>Gloucestershire, Wiltshire and Bristol/Bath area</v>
          </cell>
        </row>
        <row r="33">
          <cell r="Q33" t="str">
            <v>Dorset and Somerset</v>
          </cell>
        </row>
        <row r="34">
          <cell r="Q34" t="str">
            <v>Cornwall and Isles of Scilly</v>
          </cell>
        </row>
        <row r="35">
          <cell r="Q35" t="str">
            <v>Devon</v>
          </cell>
        </row>
        <row r="36">
          <cell r="Q36" t="str">
            <v>Isle of Anglesey</v>
          </cell>
        </row>
        <row r="37">
          <cell r="Q37" t="str">
            <v>Gwynedd</v>
          </cell>
        </row>
        <row r="38">
          <cell r="Q38" t="str">
            <v>Conwy and Denbighshire</v>
          </cell>
        </row>
        <row r="39">
          <cell r="Q39" t="str">
            <v>South West Wales (Ceredigion, Carmarthenshire, Pembrokeshire)</v>
          </cell>
        </row>
        <row r="40">
          <cell r="Q40" t="str">
            <v>Central Valleys (Merthyr Tydfil, Rhondda Cynon Taff)</v>
          </cell>
        </row>
        <row r="41">
          <cell r="Q41" t="str">
            <v>Gwent Valleys (Blaenau Gwent, Caerphilly, Torfaen)</v>
          </cell>
        </row>
        <row r="42">
          <cell r="Q42" t="str">
            <v>Bridgend and Neath Port Talbot</v>
          </cell>
        </row>
        <row r="43">
          <cell r="Q43" t="str">
            <v>Swansea</v>
          </cell>
        </row>
        <row r="44">
          <cell r="Q44" t="str">
            <v>Monmouthshire and Newport</v>
          </cell>
        </row>
        <row r="45">
          <cell r="Q45" t="str">
            <v>Cardiff and Vale of Glamorgan</v>
          </cell>
        </row>
        <row r="46">
          <cell r="Q46" t="str">
            <v>Flintshire and Wrexham</v>
          </cell>
        </row>
        <row r="47">
          <cell r="Q47" t="str">
            <v>Powys</v>
          </cell>
        </row>
        <row r="48">
          <cell r="Q48" t="str">
            <v>Angus and Dundee</v>
          </cell>
        </row>
        <row r="49">
          <cell r="Q49" t="str">
            <v>Clackmannanshire and Fife</v>
          </cell>
        </row>
        <row r="50">
          <cell r="Q50" t="str">
            <v>East Lothian and Midlothian</v>
          </cell>
        </row>
        <row r="51">
          <cell r="Q51" t="str">
            <v>Scottish Borders</v>
          </cell>
        </row>
        <row r="52">
          <cell r="Q52" t="str">
            <v>Edinburgh</v>
          </cell>
        </row>
        <row r="53">
          <cell r="Q53" t="str">
            <v>Falkirk</v>
          </cell>
        </row>
        <row r="54">
          <cell r="Q54" t="str">
            <v>Perth and Kinross, and Stirling</v>
          </cell>
        </row>
        <row r="55">
          <cell r="Q55" t="str">
            <v>West Lothian</v>
          </cell>
        </row>
        <row r="56">
          <cell r="Q56" t="str">
            <v>East Dunbartonshire, West Dunbartonshire, and Helensburgh and Lomond</v>
          </cell>
        </row>
        <row r="57">
          <cell r="Q57" t="str">
            <v>Dumfries and Galloway</v>
          </cell>
        </row>
        <row r="58">
          <cell r="Q58" t="str">
            <v>East and North Ayrshire mainland</v>
          </cell>
        </row>
        <row r="59">
          <cell r="Q59" t="str">
            <v>Glasgow</v>
          </cell>
        </row>
        <row r="60">
          <cell r="Q60" t="str">
            <v>Inverclyde, East Renfrewshire, and Renfrewshire</v>
          </cell>
        </row>
        <row r="61">
          <cell r="Q61" t="str">
            <v>North Lanarkshire</v>
          </cell>
        </row>
        <row r="62">
          <cell r="Q62" t="str">
            <v>South Ayrshire</v>
          </cell>
        </row>
        <row r="63">
          <cell r="Q63" t="str">
            <v>South Lanarkshire</v>
          </cell>
        </row>
        <row r="64">
          <cell r="Q64" t="str">
            <v>Aberdeen and Aberdeenshire</v>
          </cell>
        </row>
        <row r="65">
          <cell r="Q65" t="str">
            <v>Caithness and Sutherland, and Ross and Cromarty</v>
          </cell>
        </row>
        <row r="66">
          <cell r="Q66" t="str">
            <v>Inverness, Nairn, Moray, and Badenoch and Strathspey</v>
          </cell>
        </row>
        <row r="67">
          <cell r="Q67" t="str">
            <v>Lochaber, Skye and Lochalsh, Arran and Cumbrae, and Argyll and Bute (except Helensburgh and Lomond)</v>
          </cell>
        </row>
        <row r="68">
          <cell r="Q68" t="str">
            <v>Eilean Siar (Western Isles)</v>
          </cell>
        </row>
        <row r="69">
          <cell r="Q69" t="str">
            <v>Orkney Islands</v>
          </cell>
        </row>
        <row r="70">
          <cell r="Q70" t="str">
            <v>Shetland Islands</v>
          </cell>
        </row>
        <row r="71">
          <cell r="Q71" t="str">
            <v>Belfast</v>
          </cell>
        </row>
        <row r="72">
          <cell r="Q72" t="str">
            <v>Outer Belfast (Carrickfergus, Castlereagh, Lisburn, Newtownabbey, North Down)</v>
          </cell>
        </row>
        <row r="73">
          <cell r="Q73" t="str">
            <v>East of Northern Ireland (Antrim, Ards, Ballymena, Banbridge, Craigavon, Down, Larne)</v>
          </cell>
        </row>
        <row r="74">
          <cell r="Q74" t="str">
            <v>North of Northern Ireland (Ballymoney, Coleraine, Derry, Limavady, Moyle, Strabane)</v>
          </cell>
        </row>
        <row r="75">
          <cell r="Q75" t="str">
            <v>West and South of Northern Ireland (Armagh, Cookstown, Dungannon, Fermanagh, Magherafelt, Newry and Mourne, Omagh)</v>
          </cell>
        </row>
        <row r="76">
          <cell r="Q76" t="str">
            <v>National coverage (all of the above)</v>
          </cell>
        </row>
        <row r="77">
          <cell r="Q77" t="str">
            <v>International coverage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YGIENE (2)"/>
      <sheetName val=" HYGIENE CLUSTER A QUANTITIES"/>
      <sheetName val="HYGIENE CLUSTER B QUANTITIES"/>
      <sheetName val="HYGIENE CLUSTER B - 1. DDU"/>
      <sheetName val="HYGIENE CLUSTER B - 2. PE SWH"/>
      <sheetName val="HYGIENE CLUSTER B - 3.Uitenhage"/>
      <sheetName val="HYGIENE CLUSTER B - 4.PE Sanlam"/>
      <sheetName val="HYGIENE CLUSTER B - 5. PE ROR"/>
      <sheetName val="HYGIENE CLUSTER B - 6.ELondon"/>
      <sheetName val="HYGIENE CLUSTER B - 7. Mthatha"/>
    </sheetNames>
    <sheetDataSet>
      <sheetData sheetId="0" refreshError="1"/>
      <sheetData sheetId="1" refreshError="1"/>
      <sheetData sheetId="2" refreshError="1"/>
      <sheetData sheetId="3">
        <row r="24">
          <cell r="E24">
            <v>2</v>
          </cell>
        </row>
        <row r="25">
          <cell r="E25">
            <v>2</v>
          </cell>
        </row>
        <row r="28">
          <cell r="E28">
            <v>2</v>
          </cell>
        </row>
        <row r="30">
          <cell r="E30">
            <v>2</v>
          </cell>
        </row>
        <row r="31">
          <cell r="E31">
            <v>2</v>
          </cell>
        </row>
        <row r="34">
          <cell r="E34">
            <v>0</v>
          </cell>
        </row>
      </sheetData>
      <sheetData sheetId="4">
        <row r="24">
          <cell r="E24">
            <v>2</v>
          </cell>
        </row>
        <row r="25">
          <cell r="E25">
            <v>4</v>
          </cell>
        </row>
        <row r="28">
          <cell r="E28">
            <v>2</v>
          </cell>
        </row>
        <row r="30">
          <cell r="E30">
            <v>3</v>
          </cell>
        </row>
        <row r="31">
          <cell r="E31">
            <v>4</v>
          </cell>
        </row>
        <row r="34">
          <cell r="E34">
            <v>0</v>
          </cell>
        </row>
      </sheetData>
      <sheetData sheetId="5">
        <row r="24">
          <cell r="E24">
            <v>4</v>
          </cell>
        </row>
        <row r="25">
          <cell r="E25">
            <v>8</v>
          </cell>
        </row>
        <row r="28">
          <cell r="E28">
            <v>8</v>
          </cell>
        </row>
        <row r="30">
          <cell r="E30">
            <v>5</v>
          </cell>
        </row>
        <row r="31">
          <cell r="E31">
            <v>8</v>
          </cell>
        </row>
        <row r="34">
          <cell r="E34">
            <v>0</v>
          </cell>
        </row>
      </sheetData>
      <sheetData sheetId="6">
        <row r="24">
          <cell r="E24">
            <v>31</v>
          </cell>
        </row>
        <row r="25">
          <cell r="E25">
            <v>43</v>
          </cell>
        </row>
        <row r="28">
          <cell r="E28">
            <v>25</v>
          </cell>
        </row>
        <row r="30">
          <cell r="E30">
            <v>21</v>
          </cell>
        </row>
        <row r="31">
          <cell r="E31">
            <v>43</v>
          </cell>
        </row>
        <row r="34">
          <cell r="E34">
            <v>2</v>
          </cell>
        </row>
      </sheetData>
      <sheetData sheetId="7">
        <row r="24">
          <cell r="E24">
            <v>23</v>
          </cell>
        </row>
        <row r="25">
          <cell r="E25">
            <v>31</v>
          </cell>
        </row>
        <row r="28">
          <cell r="E28">
            <v>18</v>
          </cell>
        </row>
        <row r="30">
          <cell r="E30">
            <v>19</v>
          </cell>
        </row>
        <row r="31">
          <cell r="E31">
            <v>31</v>
          </cell>
        </row>
        <row r="34">
          <cell r="E34">
            <v>15</v>
          </cell>
        </row>
      </sheetData>
      <sheetData sheetId="8">
        <row r="24">
          <cell r="E24">
            <v>27</v>
          </cell>
        </row>
        <row r="25">
          <cell r="E25">
            <v>36</v>
          </cell>
        </row>
        <row r="28">
          <cell r="E28">
            <v>29</v>
          </cell>
        </row>
        <row r="30">
          <cell r="E30">
            <v>27</v>
          </cell>
        </row>
        <row r="31">
          <cell r="E31">
            <v>36</v>
          </cell>
        </row>
        <row r="34">
          <cell r="E34">
            <v>0</v>
          </cell>
        </row>
      </sheetData>
      <sheetData sheetId="9">
        <row r="24">
          <cell r="E24">
            <v>8</v>
          </cell>
        </row>
        <row r="25">
          <cell r="E25">
            <v>11</v>
          </cell>
        </row>
        <row r="28">
          <cell r="E28">
            <v>6</v>
          </cell>
        </row>
        <row r="30">
          <cell r="E30">
            <v>15</v>
          </cell>
        </row>
        <row r="31">
          <cell r="E31">
            <v>11</v>
          </cell>
        </row>
        <row r="34">
          <cell r="E34">
            <v>0</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73C48-7419-4A79-9B78-91C9184218BD}">
  <sheetPr>
    <pageSetUpPr fitToPage="1"/>
  </sheetPr>
  <dimension ref="A1:K48"/>
  <sheetViews>
    <sheetView topLeftCell="B1" zoomScale="120" zoomScaleNormal="120" workbookViewId="0">
      <selection activeCell="L3" sqref="L3"/>
    </sheetView>
  </sheetViews>
  <sheetFormatPr defaultColWidth="8.88671875" defaultRowHeight="11.4" x14ac:dyDescent="0.2"/>
  <cols>
    <col min="1" max="2" width="8.88671875" style="1"/>
    <col min="3" max="3" width="23.109375" style="1" bestFit="1" customWidth="1"/>
    <col min="4" max="4" width="39.6640625" style="1" customWidth="1"/>
    <col min="5" max="5" width="20.88671875" style="1" customWidth="1"/>
    <col min="6" max="6" width="22.44140625" style="2" customWidth="1"/>
    <col min="7" max="7" width="18.6640625" style="1" customWidth="1"/>
    <col min="8" max="8" width="18.33203125" style="1" customWidth="1"/>
    <col min="9" max="9" width="27.109375" style="1" customWidth="1"/>
    <col min="10" max="10" width="8.88671875" style="1" customWidth="1"/>
    <col min="11" max="11" width="16.33203125" style="1" customWidth="1"/>
    <col min="12" max="16384" width="8.88671875" style="1"/>
  </cols>
  <sheetData>
    <row r="1" spans="1:11" ht="12" thickBot="1" x14ac:dyDescent="0.25"/>
    <row r="2" spans="1:11" ht="13.8" thickBot="1" x14ac:dyDescent="0.3">
      <c r="C2" s="61" t="s">
        <v>49</v>
      </c>
      <c r="G2" s="336" t="s">
        <v>50</v>
      </c>
      <c r="H2" s="337"/>
      <c r="I2" s="338"/>
      <c r="K2" s="69" t="s">
        <v>52</v>
      </c>
    </row>
    <row r="3" spans="1:11" ht="36" x14ac:dyDescent="0.25">
      <c r="G3" s="33" t="s">
        <v>40</v>
      </c>
      <c r="H3" s="33" t="s">
        <v>47</v>
      </c>
      <c r="I3" s="33" t="s">
        <v>48</v>
      </c>
      <c r="J3" s="33"/>
      <c r="K3" s="63" t="s">
        <v>51</v>
      </c>
    </row>
    <row r="4" spans="1:11" ht="16.2" thickBot="1" x14ac:dyDescent="0.35">
      <c r="A4" s="3"/>
      <c r="B4" s="3"/>
      <c r="C4" s="339" t="s">
        <v>0</v>
      </c>
      <c r="D4" s="340"/>
      <c r="E4" s="340"/>
      <c r="F4" s="340"/>
      <c r="G4" s="340"/>
      <c r="H4" s="340"/>
      <c r="I4" s="340"/>
      <c r="J4" s="340"/>
      <c r="K4" s="340"/>
    </row>
    <row r="5" spans="1:11" ht="25.95" customHeight="1" thickBot="1" x14ac:dyDescent="0.25">
      <c r="C5" s="4" t="s">
        <v>1</v>
      </c>
      <c r="D5" s="5" t="s">
        <v>2</v>
      </c>
      <c r="E5" s="5" t="s">
        <v>3</v>
      </c>
      <c r="F5" s="6" t="s">
        <v>4</v>
      </c>
      <c r="G5" s="7" t="s">
        <v>5</v>
      </c>
      <c r="H5" s="7" t="s">
        <v>5</v>
      </c>
      <c r="I5" s="34" t="s">
        <v>5</v>
      </c>
      <c r="K5" s="62" t="s">
        <v>5</v>
      </c>
    </row>
    <row r="6" spans="1:11" ht="14.4" customHeight="1" x14ac:dyDescent="0.2">
      <c r="C6" s="8">
        <v>1</v>
      </c>
      <c r="D6" s="9" t="s">
        <v>6</v>
      </c>
      <c r="E6" s="10">
        <v>867</v>
      </c>
      <c r="F6" s="11" t="s">
        <v>7</v>
      </c>
      <c r="G6" s="12">
        <f>(387/48)*1.08</f>
        <v>8.7075000000000014</v>
      </c>
      <c r="H6" s="31">
        <v>17.293499999999998</v>
      </c>
      <c r="I6" s="45">
        <v>18.5</v>
      </c>
      <c r="K6" s="22">
        <v>19.863374999999998</v>
      </c>
    </row>
    <row r="7" spans="1:11" ht="14.4" customHeight="1" x14ac:dyDescent="0.2">
      <c r="C7" s="8">
        <v>2</v>
      </c>
      <c r="D7" s="13" t="s">
        <v>8</v>
      </c>
      <c r="E7" s="11">
        <v>999</v>
      </c>
      <c r="F7" s="14" t="s">
        <v>7</v>
      </c>
      <c r="G7" s="12">
        <f>(237/48)*1.08</f>
        <v>5.3325000000000005</v>
      </c>
      <c r="H7" s="32">
        <v>7.3290000000000006</v>
      </c>
      <c r="I7" s="46">
        <v>9.16</v>
      </c>
      <c r="K7" s="22">
        <v>12.628035000000001</v>
      </c>
    </row>
    <row r="8" spans="1:11" ht="14.4" customHeight="1" x14ac:dyDescent="0.2">
      <c r="C8" s="8">
        <v>3</v>
      </c>
      <c r="D8" s="15" t="s">
        <v>9</v>
      </c>
      <c r="E8" s="11">
        <v>324</v>
      </c>
      <c r="F8" s="14" t="s">
        <v>7</v>
      </c>
      <c r="G8" s="12">
        <f>(181/48)*1.08</f>
        <v>4.0725000000000007</v>
      </c>
      <c r="H8" s="32">
        <v>10.6785</v>
      </c>
      <c r="I8" s="46">
        <v>8.56</v>
      </c>
      <c r="K8" s="22">
        <v>11.773125</v>
      </c>
    </row>
    <row r="9" spans="1:11" ht="14.4" customHeight="1" x14ac:dyDescent="0.2">
      <c r="C9" s="8">
        <v>4</v>
      </c>
      <c r="D9" s="15" t="s">
        <v>41</v>
      </c>
      <c r="E9" s="11">
        <v>233</v>
      </c>
      <c r="F9" s="14" t="s">
        <v>7</v>
      </c>
      <c r="G9" s="12">
        <f>((1200)/48)*1.08</f>
        <v>27</v>
      </c>
      <c r="H9" s="32">
        <v>75</v>
      </c>
      <c r="I9" s="46">
        <v>39.090000000000003</v>
      </c>
      <c r="K9" s="22"/>
    </row>
    <row r="10" spans="1:11" ht="14.4" customHeight="1" x14ac:dyDescent="0.2">
      <c r="C10" s="8">
        <v>5</v>
      </c>
      <c r="D10" s="13" t="s">
        <v>10</v>
      </c>
      <c r="E10" s="11">
        <v>631</v>
      </c>
      <c r="F10" s="14" t="s">
        <v>7</v>
      </c>
      <c r="G10" s="12">
        <f>((331.5+200)/48)*1.08</f>
        <v>11.95875</v>
      </c>
      <c r="H10" s="32">
        <v>20.033999999999999</v>
      </c>
      <c r="I10" s="46">
        <v>21.12</v>
      </c>
      <c r="K10" s="22">
        <v>17.979675</v>
      </c>
    </row>
    <row r="11" spans="1:11" x14ac:dyDescent="0.2">
      <c r="C11" s="8">
        <v>6</v>
      </c>
      <c r="D11" s="16" t="s">
        <v>11</v>
      </c>
      <c r="E11" s="11">
        <v>443</v>
      </c>
      <c r="F11" s="14" t="s">
        <v>7</v>
      </c>
      <c r="G11" s="12">
        <f>(246/48)*1.08</f>
        <v>5.5350000000000001</v>
      </c>
      <c r="H11" s="32">
        <v>6.6780000000000008</v>
      </c>
      <c r="I11" s="46">
        <v>9.44</v>
      </c>
      <c r="K11" s="22">
        <v>15.685424999999999</v>
      </c>
    </row>
    <row r="12" spans="1:11" ht="14.4" customHeight="1" x14ac:dyDescent="0.2">
      <c r="C12" s="8">
        <v>7</v>
      </c>
      <c r="D12" s="13" t="s">
        <v>12</v>
      </c>
      <c r="E12" s="11">
        <v>833</v>
      </c>
      <c r="F12" s="14" t="s">
        <v>7</v>
      </c>
      <c r="G12" s="12">
        <f>(217.7/48)*1.08</f>
        <v>4.89825</v>
      </c>
      <c r="H12" s="32">
        <v>10.6785</v>
      </c>
      <c r="I12" s="46">
        <v>8.56</v>
      </c>
      <c r="K12" s="22">
        <v>11.676525</v>
      </c>
    </row>
    <row r="13" spans="1:11" ht="14.4" customHeight="1" x14ac:dyDescent="0.2">
      <c r="C13" s="8">
        <v>8</v>
      </c>
      <c r="D13" s="16" t="s">
        <v>13</v>
      </c>
      <c r="E13" s="11">
        <v>1228</v>
      </c>
      <c r="F13" s="14" t="s">
        <v>7</v>
      </c>
      <c r="G13" s="12">
        <f>(190/48)*1.08</f>
        <v>4.2750000000000004</v>
      </c>
      <c r="H13" s="32">
        <v>10.6785</v>
      </c>
      <c r="I13" s="46">
        <v>7.4</v>
      </c>
      <c r="K13" s="22">
        <v>10.674299999999999</v>
      </c>
    </row>
    <row r="14" spans="1:11" ht="14.4" customHeight="1" x14ac:dyDescent="0.2">
      <c r="C14" s="8">
        <v>9</v>
      </c>
      <c r="D14" s="13" t="s">
        <v>14</v>
      </c>
      <c r="E14" s="11">
        <v>547</v>
      </c>
      <c r="F14" s="14" t="s">
        <v>7</v>
      </c>
      <c r="G14" s="12">
        <f>((547+200)/48)*1.08</f>
        <v>16.807500000000001</v>
      </c>
      <c r="H14" s="32">
        <v>47.281500000000001</v>
      </c>
      <c r="I14" s="46">
        <v>55.08</v>
      </c>
      <c r="K14" s="22">
        <v>58.261874999999996</v>
      </c>
    </row>
    <row r="15" spans="1:11" ht="14.4" customHeight="1" x14ac:dyDescent="0.2">
      <c r="C15" s="8">
        <v>10</v>
      </c>
      <c r="D15" s="13" t="s">
        <v>15</v>
      </c>
      <c r="E15" s="11">
        <v>500</v>
      </c>
      <c r="F15" s="14" t="s">
        <v>7</v>
      </c>
      <c r="G15" s="12">
        <f>(500/48)*1.08</f>
        <v>11.25</v>
      </c>
      <c r="H15" s="32">
        <v>22.1235</v>
      </c>
      <c r="I15" s="46">
        <v>16.489999999999998</v>
      </c>
      <c r="K15" s="22">
        <v>21.08295</v>
      </c>
    </row>
    <row r="16" spans="1:11" ht="14.4" customHeight="1" x14ac:dyDescent="0.2">
      <c r="C16" s="8">
        <v>11</v>
      </c>
      <c r="D16" s="16" t="s">
        <v>16</v>
      </c>
      <c r="E16" s="11">
        <v>477</v>
      </c>
      <c r="F16" s="14" t="s">
        <v>7</v>
      </c>
      <c r="G16" s="12">
        <f>((2378+200)/48)*1.08</f>
        <v>58.00500000000001</v>
      </c>
      <c r="H16" s="32">
        <v>79.926000000000002</v>
      </c>
      <c r="I16" s="46">
        <v>76.13</v>
      </c>
      <c r="K16" s="22">
        <v>107.68485</v>
      </c>
    </row>
    <row r="17" spans="3:11" ht="22.8" x14ac:dyDescent="0.2">
      <c r="C17" s="8">
        <v>12</v>
      </c>
      <c r="D17" s="17" t="s">
        <v>17</v>
      </c>
      <c r="E17" s="11">
        <v>1184</v>
      </c>
      <c r="F17" s="14" t="s">
        <v>7</v>
      </c>
      <c r="G17" s="12">
        <f>((570+200)/48)*1.08</f>
        <v>17.325000000000003</v>
      </c>
      <c r="H17" s="32">
        <v>21.640499999999999</v>
      </c>
      <c r="I17" s="47">
        <v>30.37</v>
      </c>
      <c r="K17" s="22">
        <v>27.663824999999999</v>
      </c>
    </row>
    <row r="18" spans="3:11" ht="14.4" customHeight="1" thickBot="1" x14ac:dyDescent="0.25">
      <c r="C18" s="48">
        <v>13</v>
      </c>
      <c r="D18" s="37" t="s">
        <v>18</v>
      </c>
      <c r="E18" s="49">
        <v>161</v>
      </c>
      <c r="F18" s="50" t="s">
        <v>7</v>
      </c>
      <c r="G18" s="51">
        <f t="shared" ref="G18" si="0">(387/48)*1.08</f>
        <v>8.7075000000000014</v>
      </c>
      <c r="H18" s="52">
        <v>78.792000000000016</v>
      </c>
      <c r="I18" s="53">
        <v>56.11</v>
      </c>
      <c r="K18" s="22">
        <v>67.511324999999999</v>
      </c>
    </row>
    <row r="19" spans="3:11" ht="12" x14ac:dyDescent="0.2">
      <c r="C19" s="30"/>
      <c r="D19" s="30"/>
      <c r="E19" s="30"/>
      <c r="F19" s="30"/>
      <c r="G19" s="30"/>
    </row>
    <row r="20" spans="3:11" ht="12" x14ac:dyDescent="0.2">
      <c r="C20" s="30"/>
      <c r="D20" s="30"/>
      <c r="E20" s="30"/>
      <c r="F20" s="30"/>
      <c r="G20" s="30"/>
    </row>
    <row r="21" spans="3:11" ht="36" x14ac:dyDescent="0.2">
      <c r="G21" s="77" t="s">
        <v>40</v>
      </c>
      <c r="H21" s="77" t="s">
        <v>47</v>
      </c>
      <c r="I21" s="77" t="s">
        <v>48</v>
      </c>
      <c r="J21" s="78"/>
      <c r="K21" s="79" t="s">
        <v>51</v>
      </c>
    </row>
    <row r="22" spans="3:11" ht="19.2" customHeight="1" thickBot="1" x14ac:dyDescent="0.35">
      <c r="C22" s="339" t="s">
        <v>19</v>
      </c>
      <c r="D22" s="340"/>
      <c r="E22" s="340"/>
      <c r="F22" s="340"/>
      <c r="G22" s="340"/>
      <c r="H22" s="340"/>
      <c r="I22" s="340"/>
      <c r="J22" s="340"/>
      <c r="K22" s="340"/>
    </row>
    <row r="23" spans="3:11" ht="24.6" thickBot="1" x14ac:dyDescent="0.25">
      <c r="C23" s="19" t="s">
        <v>1</v>
      </c>
      <c r="D23" s="5" t="s">
        <v>20</v>
      </c>
      <c r="E23" s="5" t="s">
        <v>3</v>
      </c>
      <c r="F23" s="6" t="s">
        <v>4</v>
      </c>
      <c r="G23" s="7" t="s">
        <v>5</v>
      </c>
      <c r="H23" s="7" t="s">
        <v>5</v>
      </c>
      <c r="I23" s="34" t="s">
        <v>5</v>
      </c>
      <c r="K23" s="62" t="s">
        <v>5</v>
      </c>
    </row>
    <row r="24" spans="3:11" ht="19.2" customHeight="1" x14ac:dyDescent="0.2">
      <c r="C24" s="8">
        <v>1</v>
      </c>
      <c r="D24" s="9" t="s">
        <v>21</v>
      </c>
      <c r="E24" s="20">
        <v>1604</v>
      </c>
      <c r="F24" s="11" t="s">
        <v>22</v>
      </c>
      <c r="G24" s="12">
        <f>141.5*1.08</f>
        <v>152.82000000000002</v>
      </c>
      <c r="H24" s="21">
        <v>160</v>
      </c>
      <c r="I24" s="54">
        <v>148.31</v>
      </c>
      <c r="K24" s="64">
        <v>165.3562575</v>
      </c>
    </row>
    <row r="25" spans="3:11" ht="25.2" customHeight="1" x14ac:dyDescent="0.2">
      <c r="C25" s="8">
        <v>2</v>
      </c>
      <c r="D25" s="16" t="s">
        <v>23</v>
      </c>
      <c r="E25" s="20">
        <v>806</v>
      </c>
      <c r="F25" s="14" t="s">
        <v>22</v>
      </c>
      <c r="G25" s="12">
        <f>190*1.08</f>
        <v>205.20000000000002</v>
      </c>
      <c r="H25" s="22">
        <v>32.045999999999999</v>
      </c>
      <c r="I25" s="55">
        <v>293.04000000000002</v>
      </c>
      <c r="K25" s="65"/>
    </row>
    <row r="26" spans="3:11" ht="19.2" customHeight="1" x14ac:dyDescent="0.2">
      <c r="C26" s="8">
        <v>3</v>
      </c>
      <c r="D26" s="16" t="s">
        <v>24</v>
      </c>
      <c r="E26" s="20">
        <v>3859</v>
      </c>
      <c r="F26" s="14" t="s">
        <v>22</v>
      </c>
      <c r="G26" s="12">
        <f>235*1.08</f>
        <v>253.8</v>
      </c>
      <c r="H26" s="22">
        <v>52.773000000000003</v>
      </c>
      <c r="I26" s="55">
        <f>240.58/6</f>
        <v>40.096666666666671</v>
      </c>
      <c r="K26" s="65"/>
    </row>
    <row r="27" spans="3:11" ht="19.2" customHeight="1" x14ac:dyDescent="0.2">
      <c r="C27" s="8">
        <v>4</v>
      </c>
      <c r="D27" s="16" t="s">
        <v>25</v>
      </c>
      <c r="E27" s="20">
        <v>36</v>
      </c>
      <c r="F27" s="14" t="s">
        <v>22</v>
      </c>
      <c r="G27" s="12">
        <f>54*1.08</f>
        <v>58.320000000000007</v>
      </c>
      <c r="H27" s="22">
        <v>73.457999999999998</v>
      </c>
      <c r="I27" s="55">
        <v>56.35</v>
      </c>
      <c r="K27" s="64">
        <v>50.334637499999992</v>
      </c>
    </row>
    <row r="28" spans="3:11" ht="19.2" customHeight="1" x14ac:dyDescent="0.2">
      <c r="C28" s="8">
        <v>5</v>
      </c>
      <c r="D28" s="16" t="s">
        <v>26</v>
      </c>
      <c r="E28" s="20">
        <v>985</v>
      </c>
      <c r="F28" s="14" t="s">
        <v>22</v>
      </c>
      <c r="G28" s="12">
        <f>50*1.08</f>
        <v>54</v>
      </c>
      <c r="H28" s="22">
        <v>64.102500000000006</v>
      </c>
      <c r="I28" s="55">
        <v>38</v>
      </c>
      <c r="K28" s="64">
        <v>60.376207499999992</v>
      </c>
    </row>
    <row r="29" spans="3:11" ht="19.2" customHeight="1" x14ac:dyDescent="0.2">
      <c r="C29" s="8">
        <v>6</v>
      </c>
      <c r="D29" s="16" t="s">
        <v>27</v>
      </c>
      <c r="E29" s="20">
        <v>253</v>
      </c>
      <c r="F29" s="14" t="s">
        <v>22</v>
      </c>
      <c r="G29" s="12">
        <f>60.4*1.08</f>
        <v>65.231999999999999</v>
      </c>
      <c r="H29" s="22">
        <v>85.427999999999997</v>
      </c>
      <c r="I29" s="55">
        <v>57</v>
      </c>
      <c r="K29" s="64">
        <v>66.593624999999989</v>
      </c>
    </row>
    <row r="30" spans="3:11" ht="19.2" customHeight="1" x14ac:dyDescent="0.2">
      <c r="C30" s="8">
        <v>7</v>
      </c>
      <c r="D30" s="16" t="s">
        <v>42</v>
      </c>
      <c r="E30" s="20">
        <v>481</v>
      </c>
      <c r="F30" s="14" t="s">
        <v>22</v>
      </c>
      <c r="G30" s="12">
        <f>55*1.08</f>
        <v>59.400000000000006</v>
      </c>
      <c r="H30" s="22">
        <v>74.75</v>
      </c>
      <c r="I30" s="55">
        <v>57</v>
      </c>
      <c r="K30" s="65"/>
    </row>
    <row r="31" spans="3:11" ht="19.2" customHeight="1" x14ac:dyDescent="0.2">
      <c r="C31" s="8">
        <v>8</v>
      </c>
      <c r="D31" s="16" t="s">
        <v>28</v>
      </c>
      <c r="E31" s="20">
        <v>239</v>
      </c>
      <c r="F31" s="14" t="s">
        <v>22</v>
      </c>
      <c r="G31" s="12">
        <f>25*1.08</f>
        <v>27</v>
      </c>
      <c r="H31" s="22">
        <v>38.724000000000004</v>
      </c>
      <c r="I31" s="55">
        <v>31.86</v>
      </c>
      <c r="K31" s="64">
        <v>35.563893749999998</v>
      </c>
    </row>
    <row r="32" spans="3:11" ht="19.2" customHeight="1" x14ac:dyDescent="0.2">
      <c r="C32" s="8">
        <v>9</v>
      </c>
      <c r="D32" s="16" t="s">
        <v>29</v>
      </c>
      <c r="E32" s="20">
        <v>1136</v>
      </c>
      <c r="F32" s="14" t="s">
        <v>22</v>
      </c>
      <c r="G32" s="12">
        <f>42.2*1.08</f>
        <v>45.576000000000008</v>
      </c>
      <c r="H32" s="22">
        <v>52.080000000000005</v>
      </c>
      <c r="I32" s="55">
        <v>43.95</v>
      </c>
      <c r="K32" s="64">
        <v>55.532924999999999</v>
      </c>
    </row>
    <row r="33" spans="3:11" ht="19.2" customHeight="1" x14ac:dyDescent="0.2">
      <c r="C33" s="8">
        <v>10</v>
      </c>
      <c r="D33" s="16" t="s">
        <v>30</v>
      </c>
      <c r="E33" s="20">
        <v>140</v>
      </c>
      <c r="F33" s="14" t="s">
        <v>22</v>
      </c>
      <c r="G33" s="12">
        <f>34.1*1.08</f>
        <v>36.828000000000003</v>
      </c>
      <c r="H33" s="22">
        <v>41.674500000000002</v>
      </c>
      <c r="I33" s="55">
        <v>41.51</v>
      </c>
      <c r="K33" s="64">
        <v>21.972273750000003</v>
      </c>
    </row>
    <row r="34" spans="3:11" ht="19.2" customHeight="1" x14ac:dyDescent="0.2">
      <c r="C34" s="8">
        <v>11</v>
      </c>
      <c r="D34" s="16" t="s">
        <v>31</v>
      </c>
      <c r="E34" s="20">
        <v>381</v>
      </c>
      <c r="F34" s="14" t="s">
        <v>22</v>
      </c>
      <c r="G34" s="12">
        <f>22*1.08</f>
        <v>23.76</v>
      </c>
      <c r="H34" s="22">
        <v>29.652000000000001</v>
      </c>
      <c r="I34" s="55">
        <v>26</v>
      </c>
      <c r="K34" s="64">
        <v>25.864649999999997</v>
      </c>
    </row>
    <row r="35" spans="3:11" ht="24" customHeight="1" x14ac:dyDescent="0.2">
      <c r="C35" s="8">
        <v>12</v>
      </c>
      <c r="D35" s="16" t="s">
        <v>43</v>
      </c>
      <c r="E35" s="20">
        <v>26114</v>
      </c>
      <c r="F35" s="14" t="s">
        <v>22</v>
      </c>
      <c r="G35" s="12">
        <f>(80/100)*1.08</f>
        <v>0.8640000000000001</v>
      </c>
      <c r="H35" s="22">
        <v>0.79800000000000004</v>
      </c>
      <c r="I35" s="55">
        <v>0.67</v>
      </c>
      <c r="K35" s="66"/>
    </row>
    <row r="36" spans="3:11" ht="19.2" customHeight="1" x14ac:dyDescent="0.2">
      <c r="C36" s="8">
        <v>13</v>
      </c>
      <c r="D36" s="23" t="s">
        <v>32</v>
      </c>
      <c r="E36" s="24">
        <v>267</v>
      </c>
      <c r="F36" s="24" t="s">
        <v>22</v>
      </c>
      <c r="G36" s="12">
        <f t="shared" ref="G36" si="1">141.5*1.08</f>
        <v>152.82000000000002</v>
      </c>
      <c r="H36" s="22">
        <v>46.746000000000002</v>
      </c>
      <c r="I36" s="56">
        <v>143.96</v>
      </c>
      <c r="K36" s="66"/>
    </row>
    <row r="37" spans="3:11" ht="19.2" customHeight="1" thickBot="1" x14ac:dyDescent="0.25">
      <c r="C37" s="57">
        <v>14</v>
      </c>
      <c r="D37" s="58" t="s">
        <v>33</v>
      </c>
      <c r="E37" s="50">
        <v>2</v>
      </c>
      <c r="F37" s="50" t="s">
        <v>22</v>
      </c>
      <c r="G37" s="51">
        <f>281.8*1.08</f>
        <v>304.34400000000005</v>
      </c>
      <c r="H37" s="59">
        <v>307.18799999999999</v>
      </c>
      <c r="I37" s="60">
        <v>212.44</v>
      </c>
      <c r="K37" s="22">
        <v>264.90980249999996</v>
      </c>
    </row>
    <row r="38" spans="3:11" ht="12" x14ac:dyDescent="0.2">
      <c r="C38" s="18"/>
      <c r="D38" s="18"/>
      <c r="E38" s="18"/>
      <c r="F38" s="18"/>
      <c r="G38" s="18"/>
    </row>
    <row r="39" spans="3:11" ht="12" x14ac:dyDescent="0.2">
      <c r="C39" s="30"/>
      <c r="D39" s="30"/>
      <c r="E39" s="30"/>
      <c r="F39" s="30"/>
      <c r="G39" s="30"/>
    </row>
    <row r="40" spans="3:11" ht="12" x14ac:dyDescent="0.2">
      <c r="C40" s="30"/>
      <c r="D40" s="30"/>
      <c r="E40" s="30"/>
      <c r="F40" s="30"/>
      <c r="G40" s="30"/>
    </row>
    <row r="41" spans="3:11" ht="36" x14ac:dyDescent="0.25">
      <c r="G41" s="33" t="s">
        <v>40</v>
      </c>
      <c r="H41" s="33" t="s">
        <v>47</v>
      </c>
      <c r="I41" s="33" t="s">
        <v>48</v>
      </c>
      <c r="K41" s="63" t="s">
        <v>51</v>
      </c>
    </row>
    <row r="42" spans="3:11" ht="16.2" thickBot="1" x14ac:dyDescent="0.35">
      <c r="C42" s="339" t="s">
        <v>34</v>
      </c>
      <c r="D42" s="340"/>
      <c r="E42" s="340"/>
      <c r="F42" s="340"/>
      <c r="G42" s="340"/>
      <c r="H42" s="340"/>
      <c r="I42" s="340"/>
      <c r="J42" s="340"/>
      <c r="K42" s="340"/>
    </row>
    <row r="43" spans="3:11" ht="24.6" thickBot="1" x14ac:dyDescent="0.25">
      <c r="C43" s="70" t="s">
        <v>1</v>
      </c>
      <c r="D43" s="25" t="s">
        <v>35</v>
      </c>
      <c r="E43" s="6" t="s">
        <v>4</v>
      </c>
      <c r="F43" s="5" t="s">
        <v>3</v>
      </c>
      <c r="G43" s="34" t="s">
        <v>5</v>
      </c>
      <c r="H43" s="34" t="s">
        <v>5</v>
      </c>
      <c r="I43" s="34" t="s">
        <v>5</v>
      </c>
      <c r="K43" s="62" t="s">
        <v>5</v>
      </c>
    </row>
    <row r="44" spans="3:11" ht="34.799999999999997" x14ac:dyDescent="0.2">
      <c r="C44" s="71">
        <v>1</v>
      </c>
      <c r="D44" s="73" t="s">
        <v>36</v>
      </c>
      <c r="E44" s="26" t="s">
        <v>44</v>
      </c>
      <c r="F44" s="26">
        <v>4978</v>
      </c>
      <c r="G44" s="35">
        <v>10</v>
      </c>
      <c r="H44" s="41">
        <v>15</v>
      </c>
      <c r="I44" s="35">
        <v>13</v>
      </c>
      <c r="K44" s="22">
        <v>53.250749999999996</v>
      </c>
    </row>
    <row r="45" spans="3:11" s="29" customFormat="1" ht="23.4" x14ac:dyDescent="0.2">
      <c r="C45" s="71">
        <v>2</v>
      </c>
      <c r="D45" s="74" t="s">
        <v>37</v>
      </c>
      <c r="E45" s="27" t="s">
        <v>45</v>
      </c>
      <c r="F45" s="28">
        <v>1368</v>
      </c>
      <c r="G45" s="36">
        <v>15</v>
      </c>
      <c r="H45" s="42">
        <v>15</v>
      </c>
      <c r="I45" s="36">
        <v>12.5</v>
      </c>
      <c r="K45" s="67">
        <v>67.366424999999992</v>
      </c>
    </row>
    <row r="46" spans="3:11" s="29" customFormat="1" ht="23.4" x14ac:dyDescent="0.2">
      <c r="C46" s="71">
        <v>3</v>
      </c>
      <c r="D46" s="74" t="s">
        <v>38</v>
      </c>
      <c r="E46" s="27" t="s">
        <v>45</v>
      </c>
      <c r="F46" s="28">
        <v>176</v>
      </c>
      <c r="G46" s="36">
        <v>15</v>
      </c>
      <c r="H46" s="42">
        <v>30</v>
      </c>
      <c r="I46" s="36">
        <v>25</v>
      </c>
      <c r="K46" s="68"/>
    </row>
    <row r="47" spans="3:11" s="29" customFormat="1" ht="23.4" x14ac:dyDescent="0.2">
      <c r="C47" s="71">
        <v>4</v>
      </c>
      <c r="D47" s="74" t="s">
        <v>46</v>
      </c>
      <c r="E47" s="27" t="s">
        <v>45</v>
      </c>
      <c r="F47" s="28">
        <v>176</v>
      </c>
      <c r="G47" s="36">
        <v>15</v>
      </c>
      <c r="H47" s="43">
        <v>60</v>
      </c>
      <c r="I47" s="75">
        <v>48</v>
      </c>
      <c r="K47" s="68"/>
    </row>
    <row r="48" spans="3:11" s="29" customFormat="1" ht="24" thickBot="1" x14ac:dyDescent="0.25">
      <c r="C48" s="72">
        <v>5</v>
      </c>
      <c r="D48" s="76" t="s">
        <v>39</v>
      </c>
      <c r="E48" s="38" t="s">
        <v>45</v>
      </c>
      <c r="F48" s="39">
        <v>270</v>
      </c>
      <c r="G48" s="40">
        <f>25</f>
        <v>25</v>
      </c>
      <c r="H48" s="44">
        <v>39.0075</v>
      </c>
      <c r="I48" s="40">
        <v>12.5</v>
      </c>
      <c r="K48" s="67">
        <v>35.947274999999998</v>
      </c>
    </row>
  </sheetData>
  <mergeCells count="4">
    <mergeCell ref="G2:I2"/>
    <mergeCell ref="C4:K4"/>
    <mergeCell ref="C22:K22"/>
    <mergeCell ref="C42:K42"/>
  </mergeCells>
  <pageMargins left="0.7" right="0.7" top="0.75" bottom="0.75" header="0.3" footer="0.3"/>
  <pageSetup scale="4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46E1A-209C-4D65-979B-0EB7FA3C9CC8}">
  <sheetPr>
    <tabColor rgb="FF92D050"/>
    <pageSetUpPr fitToPage="1"/>
  </sheetPr>
  <dimension ref="A1:I114"/>
  <sheetViews>
    <sheetView view="pageBreakPreview" topLeftCell="A43" zoomScale="80" zoomScaleNormal="100" zoomScaleSheetLayoutView="80" workbookViewId="0">
      <selection activeCell="G43" sqref="G43 G66 G82"/>
    </sheetView>
  </sheetViews>
  <sheetFormatPr defaultColWidth="8.88671875" defaultRowHeight="11.4" x14ac:dyDescent="0.3"/>
  <cols>
    <col min="1" max="1" width="8.88671875" style="78"/>
    <col min="2" max="2" width="21.33203125" style="78" customWidth="1"/>
    <col min="3" max="3" width="40.6640625" style="78" customWidth="1"/>
    <col min="4" max="5" width="20.88671875" style="78" customWidth="1"/>
    <col min="6" max="6" width="22.44140625" style="149" customWidth="1"/>
    <col min="7" max="7" width="27.33203125" style="78" customWidth="1"/>
    <col min="8" max="8" width="23" style="78" customWidth="1"/>
    <col min="9" max="16384" width="8.88671875" style="78"/>
  </cols>
  <sheetData>
    <row r="1" spans="1:7" ht="12" thickBot="1" x14ac:dyDescent="0.35"/>
    <row r="2" spans="1:7" s="150" customFormat="1" ht="27.6" customHeight="1" thickBot="1" x14ac:dyDescent="0.35">
      <c r="B2" s="151" t="s">
        <v>53</v>
      </c>
      <c r="C2" s="298" t="s">
        <v>217</v>
      </c>
      <c r="D2" s="299"/>
      <c r="E2" s="299"/>
      <c r="F2" s="299"/>
      <c r="G2" s="300"/>
    </row>
    <row r="3" spans="1:7" s="152" customFormat="1" ht="27.6" customHeight="1" thickBot="1" x14ac:dyDescent="0.35">
      <c r="B3" s="151" t="s">
        <v>54</v>
      </c>
      <c r="C3" s="301" t="s">
        <v>171</v>
      </c>
      <c r="D3" s="302"/>
      <c r="E3" s="302"/>
      <c r="F3" s="302"/>
      <c r="G3" s="303"/>
    </row>
    <row r="4" spans="1:7" s="150" customFormat="1" ht="27.6" customHeight="1" thickBot="1" x14ac:dyDescent="0.35">
      <c r="B4" s="151" t="s">
        <v>228</v>
      </c>
      <c r="C4" s="298" t="s">
        <v>237</v>
      </c>
      <c r="D4" s="299"/>
      <c r="E4" s="299"/>
      <c r="F4" s="299"/>
      <c r="G4" s="300"/>
    </row>
    <row r="5" spans="1:7" s="150" customFormat="1" ht="27.6" customHeight="1" thickBot="1" x14ac:dyDescent="0.35">
      <c r="B5" s="151" t="s">
        <v>57</v>
      </c>
      <c r="C5" s="343"/>
      <c r="D5" s="344"/>
      <c r="E5" s="344"/>
      <c r="F5" s="344"/>
      <c r="G5" s="345"/>
    </row>
    <row r="6" spans="1:7" s="150" customFormat="1" ht="30" customHeight="1" thickBot="1" x14ac:dyDescent="0.35"/>
    <row r="7" spans="1:7" s="153" customFormat="1" ht="16.95" customHeight="1" x14ac:dyDescent="0.3">
      <c r="A7" s="150"/>
      <c r="B7" s="304" t="s">
        <v>58</v>
      </c>
      <c r="C7" s="305"/>
      <c r="D7" s="305"/>
      <c r="E7" s="305"/>
      <c r="F7" s="305"/>
      <c r="G7" s="306"/>
    </row>
    <row r="8" spans="1:7" s="153" customFormat="1" ht="41.4" customHeight="1" x14ac:dyDescent="0.3">
      <c r="A8" s="150"/>
      <c r="B8" s="307" t="s">
        <v>59</v>
      </c>
      <c r="C8" s="308"/>
      <c r="D8" s="308"/>
      <c r="E8" s="308"/>
      <c r="F8" s="308"/>
      <c r="G8" s="309"/>
    </row>
    <row r="9" spans="1:7" s="153" customFormat="1" ht="41.4" customHeight="1" x14ac:dyDescent="0.3">
      <c r="A9" s="150"/>
      <c r="B9" s="307" t="s">
        <v>187</v>
      </c>
      <c r="C9" s="308"/>
      <c r="D9" s="308"/>
      <c r="E9" s="308"/>
      <c r="F9" s="308"/>
      <c r="G9" s="309"/>
    </row>
    <row r="10" spans="1:7" s="153" customFormat="1" ht="58.2" customHeight="1" x14ac:dyDescent="0.3">
      <c r="A10" s="150"/>
      <c r="B10" s="321" t="s">
        <v>194</v>
      </c>
      <c r="C10" s="322"/>
      <c r="D10" s="322"/>
      <c r="E10" s="322"/>
      <c r="F10" s="322"/>
      <c r="G10" s="323"/>
    </row>
    <row r="11" spans="1:7" s="153" customFormat="1" ht="41.4" customHeight="1" x14ac:dyDescent="0.3">
      <c r="A11" s="150"/>
      <c r="B11" s="307" t="s">
        <v>234</v>
      </c>
      <c r="C11" s="308"/>
      <c r="D11" s="308"/>
      <c r="E11" s="308"/>
      <c r="F11" s="308"/>
      <c r="G11" s="309"/>
    </row>
    <row r="12" spans="1:7" s="153" customFormat="1" ht="41.4" customHeight="1" x14ac:dyDescent="0.3">
      <c r="A12" s="150"/>
      <c r="B12" s="307" t="s">
        <v>188</v>
      </c>
      <c r="C12" s="308"/>
      <c r="D12" s="308"/>
      <c r="E12" s="308"/>
      <c r="F12" s="308"/>
      <c r="G12" s="309"/>
    </row>
    <row r="13" spans="1:7" s="153" customFormat="1" ht="41.4" customHeight="1" x14ac:dyDescent="0.3">
      <c r="A13" s="150"/>
      <c r="B13" s="307" t="s">
        <v>248</v>
      </c>
      <c r="C13" s="308"/>
      <c r="D13" s="308"/>
      <c r="E13" s="308"/>
      <c r="F13" s="308"/>
      <c r="G13" s="309"/>
    </row>
    <row r="14" spans="1:7" s="153" customFormat="1" ht="30.6" customHeight="1" x14ac:dyDescent="0.3">
      <c r="A14" s="150"/>
      <c r="B14" s="307" t="s">
        <v>249</v>
      </c>
      <c r="C14" s="308"/>
      <c r="D14" s="308"/>
      <c r="E14" s="308"/>
      <c r="F14" s="308"/>
      <c r="G14" s="309"/>
    </row>
    <row r="15" spans="1:7" s="153" customFormat="1" ht="41.4" customHeight="1" x14ac:dyDescent="0.3">
      <c r="A15" s="150"/>
      <c r="B15" s="307" t="s">
        <v>240</v>
      </c>
      <c r="C15" s="308"/>
      <c r="D15" s="308"/>
      <c r="E15" s="308"/>
      <c r="F15" s="308"/>
      <c r="G15" s="309"/>
    </row>
    <row r="16" spans="1:7" s="209" customFormat="1" ht="41.4" customHeight="1" x14ac:dyDescent="0.3">
      <c r="A16" s="208"/>
      <c r="B16" s="307" t="s">
        <v>241</v>
      </c>
      <c r="C16" s="308"/>
      <c r="D16" s="308"/>
      <c r="E16" s="308"/>
      <c r="F16" s="308"/>
      <c r="G16" s="309"/>
    </row>
    <row r="17" spans="1:9" s="209" customFormat="1" ht="41.4" customHeight="1" thickBot="1" x14ac:dyDescent="0.35">
      <c r="A17" s="208"/>
      <c r="B17" s="346" t="s">
        <v>242</v>
      </c>
      <c r="C17" s="347"/>
      <c r="D17" s="347"/>
      <c r="E17" s="347"/>
      <c r="F17" s="347"/>
      <c r="G17" s="348"/>
    </row>
    <row r="18" spans="1:9" ht="12" thickBot="1" x14ac:dyDescent="0.35"/>
    <row r="19" spans="1:9" ht="23.4" customHeight="1" thickBot="1" x14ac:dyDescent="0.35">
      <c r="A19" s="154"/>
      <c r="B19" s="341" t="s">
        <v>177</v>
      </c>
      <c r="C19" s="342"/>
      <c r="D19" s="342"/>
      <c r="E19" s="342"/>
      <c r="F19" s="342"/>
      <c r="G19" s="342"/>
    </row>
    <row r="20" spans="1:9" ht="23.4" customHeight="1" thickBot="1" x14ac:dyDescent="0.35">
      <c r="B20" s="169" t="s">
        <v>117</v>
      </c>
      <c r="C20" s="170" t="s">
        <v>118</v>
      </c>
      <c r="D20" s="170" t="s">
        <v>119</v>
      </c>
      <c r="E20" s="318" t="s">
        <v>120</v>
      </c>
      <c r="F20" s="319"/>
      <c r="G20" s="319"/>
      <c r="H20" s="160"/>
      <c r="I20" s="160"/>
    </row>
    <row r="21" spans="1:9" ht="23.4" customHeight="1" thickBot="1" x14ac:dyDescent="0.35">
      <c r="B21" s="171" t="s">
        <v>172</v>
      </c>
      <c r="C21" s="226"/>
      <c r="D21" s="226"/>
      <c r="E21" s="354"/>
      <c r="F21" s="355"/>
      <c r="G21" s="355"/>
      <c r="H21" s="160"/>
      <c r="I21" s="160"/>
    </row>
    <row r="22" spans="1:9" ht="12" thickBot="1" x14ac:dyDescent="0.35"/>
    <row r="23" spans="1:9" ht="30.6" customHeight="1" thickBot="1" x14ac:dyDescent="0.35">
      <c r="A23" s="154"/>
      <c r="B23" s="315" t="s">
        <v>178</v>
      </c>
      <c r="C23" s="316"/>
      <c r="D23" s="316"/>
      <c r="E23" s="316"/>
      <c r="F23" s="316"/>
      <c r="G23" s="316"/>
    </row>
    <row r="24" spans="1:9" ht="40.200000000000003" customHeight="1" thickBot="1" x14ac:dyDescent="0.35">
      <c r="A24" s="154"/>
      <c r="B24" s="351" t="s">
        <v>68</v>
      </c>
      <c r="C24" s="352"/>
      <c r="D24" s="352"/>
      <c r="E24" s="352"/>
      <c r="F24" s="352"/>
      <c r="G24" s="353"/>
    </row>
    <row r="25" spans="1:9" ht="25.95" customHeight="1" thickBot="1" x14ac:dyDescent="0.35">
      <c r="B25" s="137" t="s">
        <v>1</v>
      </c>
      <c r="C25" s="177" t="s">
        <v>2</v>
      </c>
      <c r="D25" s="177" t="s">
        <v>3</v>
      </c>
      <c r="E25" s="177" t="s">
        <v>4</v>
      </c>
      <c r="F25" s="177" t="s">
        <v>5</v>
      </c>
      <c r="G25" s="178" t="s">
        <v>101</v>
      </c>
    </row>
    <row r="26" spans="1:9" ht="28.8" customHeight="1" x14ac:dyDescent="0.3">
      <c r="B26" s="134">
        <v>1</v>
      </c>
      <c r="C26" s="9" t="s">
        <v>230</v>
      </c>
      <c r="D26" s="155">
        <v>180</v>
      </c>
      <c r="E26" s="138" t="s">
        <v>7</v>
      </c>
      <c r="F26" s="196"/>
      <c r="G26" s="183">
        <f>(D26*F26)*12</f>
        <v>0</v>
      </c>
    </row>
    <row r="27" spans="1:9" ht="28.8" customHeight="1" x14ac:dyDescent="0.3">
      <c r="B27" s="135">
        <v>2</v>
      </c>
      <c r="C27" s="13" t="s">
        <v>8</v>
      </c>
      <c r="D27" s="189">
        <v>275</v>
      </c>
      <c r="E27" s="140" t="s">
        <v>7</v>
      </c>
      <c r="F27" s="194"/>
      <c r="G27" s="191">
        <f t="shared" ref="G27:G36" si="0">(D27*F27)*12</f>
        <v>0</v>
      </c>
    </row>
    <row r="28" spans="1:9" ht="28.8" customHeight="1" x14ac:dyDescent="0.3">
      <c r="B28" s="135">
        <v>3</v>
      </c>
      <c r="C28" s="13" t="s">
        <v>139</v>
      </c>
      <c r="D28" s="189">
        <v>72</v>
      </c>
      <c r="E28" s="140" t="s">
        <v>7</v>
      </c>
      <c r="F28" s="194"/>
      <c r="G28" s="191">
        <f t="shared" si="0"/>
        <v>0</v>
      </c>
    </row>
    <row r="29" spans="1:9" ht="28.8" customHeight="1" x14ac:dyDescent="0.3">
      <c r="B29" s="135">
        <v>4</v>
      </c>
      <c r="C29" s="13" t="s">
        <v>10</v>
      </c>
      <c r="D29" s="189">
        <v>176</v>
      </c>
      <c r="E29" s="140" t="s">
        <v>7</v>
      </c>
      <c r="F29" s="194"/>
      <c r="G29" s="191">
        <f t="shared" si="0"/>
        <v>0</v>
      </c>
    </row>
    <row r="30" spans="1:9" ht="28.8" customHeight="1" x14ac:dyDescent="0.3">
      <c r="B30" s="135">
        <v>5</v>
      </c>
      <c r="C30" s="13" t="s">
        <v>11</v>
      </c>
      <c r="D30" s="189">
        <v>176</v>
      </c>
      <c r="E30" s="140" t="s">
        <v>7</v>
      </c>
      <c r="F30" s="194"/>
      <c r="G30" s="191">
        <f t="shared" si="0"/>
        <v>0</v>
      </c>
    </row>
    <row r="31" spans="1:9" ht="28.8" customHeight="1" x14ac:dyDescent="0.3">
      <c r="B31" s="135">
        <v>6</v>
      </c>
      <c r="C31" s="13" t="s">
        <v>164</v>
      </c>
      <c r="D31" s="189">
        <v>145</v>
      </c>
      <c r="E31" s="140" t="s">
        <v>7</v>
      </c>
      <c r="F31" s="194"/>
      <c r="G31" s="191">
        <f t="shared" si="0"/>
        <v>0</v>
      </c>
    </row>
    <row r="32" spans="1:9" ht="28.8" customHeight="1" x14ac:dyDescent="0.3">
      <c r="B32" s="135">
        <v>7</v>
      </c>
      <c r="C32" s="13" t="s">
        <v>165</v>
      </c>
      <c r="D32" s="189">
        <v>279</v>
      </c>
      <c r="E32" s="140" t="s">
        <v>7</v>
      </c>
      <c r="F32" s="194"/>
      <c r="G32" s="191">
        <f t="shared" si="0"/>
        <v>0</v>
      </c>
    </row>
    <row r="33" spans="2:9" ht="28.8" customHeight="1" x14ac:dyDescent="0.3">
      <c r="B33" s="135">
        <v>8</v>
      </c>
      <c r="C33" s="13" t="s">
        <v>74</v>
      </c>
      <c r="D33" s="189">
        <v>125</v>
      </c>
      <c r="E33" s="140" t="s">
        <v>7</v>
      </c>
      <c r="F33" s="194"/>
      <c r="G33" s="191">
        <f t="shared" si="0"/>
        <v>0</v>
      </c>
    </row>
    <row r="34" spans="2:9" ht="28.8" customHeight="1" x14ac:dyDescent="0.3">
      <c r="B34" s="135">
        <v>9</v>
      </c>
      <c r="C34" s="16" t="s">
        <v>232</v>
      </c>
      <c r="D34" s="189">
        <v>122</v>
      </c>
      <c r="E34" s="140" t="s">
        <v>7</v>
      </c>
      <c r="F34" s="194"/>
      <c r="G34" s="191">
        <f t="shared" si="0"/>
        <v>0</v>
      </c>
    </row>
    <row r="35" spans="2:9" ht="28.8" customHeight="1" x14ac:dyDescent="0.3">
      <c r="B35" s="135">
        <v>10</v>
      </c>
      <c r="C35" s="13" t="s">
        <v>16</v>
      </c>
      <c r="D35" s="189">
        <v>1</v>
      </c>
      <c r="E35" s="140" t="s">
        <v>7</v>
      </c>
      <c r="F35" s="194"/>
      <c r="G35" s="191">
        <f t="shared" si="0"/>
        <v>0</v>
      </c>
    </row>
    <row r="36" spans="2:9" ht="28.8" customHeight="1" x14ac:dyDescent="0.3">
      <c r="B36" s="135">
        <v>11</v>
      </c>
      <c r="C36" s="16" t="s">
        <v>233</v>
      </c>
      <c r="D36" s="189">
        <v>382</v>
      </c>
      <c r="E36" s="140" t="s">
        <v>7</v>
      </c>
      <c r="F36" s="194"/>
      <c r="G36" s="191">
        <f t="shared" si="0"/>
        <v>0</v>
      </c>
    </row>
    <row r="37" spans="2:9" ht="28.8" customHeight="1" thickBot="1" x14ac:dyDescent="0.35">
      <c r="B37" s="136">
        <v>12</v>
      </c>
      <c r="C37" s="37" t="s">
        <v>231</v>
      </c>
      <c r="D37" s="190">
        <v>2</v>
      </c>
      <c r="E37" s="141" t="s">
        <v>7</v>
      </c>
      <c r="F37" s="205"/>
      <c r="G37" s="197">
        <f t="shared" ref="G37" si="1">(D37*F37)*12</f>
        <v>0</v>
      </c>
    </row>
    <row r="38" spans="2:9" ht="33.6" customHeight="1" thickBot="1" x14ac:dyDescent="0.35">
      <c r="B38" s="330" t="s">
        <v>106</v>
      </c>
      <c r="C38" s="331"/>
      <c r="D38" s="331"/>
      <c r="E38" s="331"/>
      <c r="F38" s="331"/>
      <c r="G38" s="162">
        <f>SUM(G26:G37)</f>
        <v>0</v>
      </c>
      <c r="I38" s="160"/>
    </row>
    <row r="39" spans="2:9" ht="33.6" customHeight="1" thickBot="1" x14ac:dyDescent="0.35">
      <c r="B39" s="330" t="s">
        <v>107</v>
      </c>
      <c r="C39" s="331"/>
      <c r="D39" s="331"/>
      <c r="E39" s="331"/>
      <c r="F39" s="332"/>
      <c r="G39" s="161">
        <f>G38*15%</f>
        <v>0</v>
      </c>
      <c r="I39" s="160"/>
    </row>
    <row r="40" spans="2:9" ht="33.6" customHeight="1" thickBot="1" x14ac:dyDescent="0.35">
      <c r="B40" s="330" t="s">
        <v>203</v>
      </c>
      <c r="C40" s="331"/>
      <c r="D40" s="331"/>
      <c r="E40" s="331"/>
      <c r="F40" s="332"/>
      <c r="G40" s="144">
        <f>G38+G39</f>
        <v>0</v>
      </c>
      <c r="I40" s="160"/>
    </row>
    <row r="41" spans="2:9" ht="33.6" customHeight="1" thickBot="1" x14ac:dyDescent="0.35">
      <c r="B41" s="330" t="s">
        <v>204</v>
      </c>
      <c r="C41" s="331"/>
      <c r="D41" s="331"/>
      <c r="E41" s="331"/>
      <c r="F41" s="332"/>
      <c r="G41" s="144">
        <f>(G40*$C$21)+G40</f>
        <v>0</v>
      </c>
      <c r="I41" s="160"/>
    </row>
    <row r="42" spans="2:9" ht="33.6" customHeight="1" thickBot="1" x14ac:dyDescent="0.35">
      <c r="B42" s="330" t="s">
        <v>205</v>
      </c>
      <c r="C42" s="331"/>
      <c r="D42" s="331"/>
      <c r="E42" s="331"/>
      <c r="F42" s="332"/>
      <c r="G42" s="144">
        <f>(G41*$D$21)+G41</f>
        <v>0</v>
      </c>
      <c r="I42" s="160"/>
    </row>
    <row r="43" spans="2:9" ht="33.6" customHeight="1" thickBot="1" x14ac:dyDescent="0.35">
      <c r="B43" s="330" t="s">
        <v>206</v>
      </c>
      <c r="C43" s="331"/>
      <c r="D43" s="331"/>
      <c r="E43" s="331"/>
      <c r="F43" s="332"/>
      <c r="G43" s="144">
        <f>G42+G41+G40</f>
        <v>0</v>
      </c>
      <c r="I43" s="160"/>
    </row>
    <row r="44" spans="2:9" ht="12" x14ac:dyDescent="0.3">
      <c r="B44" s="30"/>
      <c r="C44" s="30"/>
      <c r="D44" s="30"/>
      <c r="E44" s="30"/>
      <c r="F44" s="30"/>
      <c r="G44" s="30"/>
      <c r="H44" s="156"/>
    </row>
    <row r="45" spans="2:9" ht="16.95" customHeight="1" thickBot="1" x14ac:dyDescent="0.35"/>
    <row r="46" spans="2:9" ht="34.200000000000003" customHeight="1" thickBot="1" x14ac:dyDescent="0.35">
      <c r="B46" s="356" t="s">
        <v>179</v>
      </c>
      <c r="C46" s="357"/>
      <c r="D46" s="357"/>
      <c r="E46" s="357"/>
      <c r="F46" s="357"/>
      <c r="G46" s="358"/>
    </row>
    <row r="47" spans="2:9" ht="34.200000000000003" customHeight="1" thickBot="1" x14ac:dyDescent="0.35">
      <c r="B47" s="210" t="s">
        <v>1</v>
      </c>
      <c r="C47" s="211" t="s">
        <v>20</v>
      </c>
      <c r="D47" s="177" t="s">
        <v>3</v>
      </c>
      <c r="E47" s="212" t="s">
        <v>4</v>
      </c>
      <c r="F47" s="212" t="s">
        <v>5</v>
      </c>
      <c r="G47" s="213" t="s">
        <v>101</v>
      </c>
    </row>
    <row r="48" spans="2:9" ht="34.200000000000003" customHeight="1" x14ac:dyDescent="0.3">
      <c r="B48" s="214">
        <v>1</v>
      </c>
      <c r="C48" s="215" t="s">
        <v>156</v>
      </c>
      <c r="D48" s="216">
        <v>208</v>
      </c>
      <c r="E48" s="217" t="s">
        <v>22</v>
      </c>
      <c r="F48" s="181"/>
      <c r="G48" s="145">
        <f>(D48*F48)*12</f>
        <v>0</v>
      </c>
    </row>
    <row r="49" spans="2:9" ht="34.200000000000003" customHeight="1" x14ac:dyDescent="0.3">
      <c r="B49" s="135">
        <v>2</v>
      </c>
      <c r="C49" s="16" t="s">
        <v>193</v>
      </c>
      <c r="D49" s="180">
        <v>240</v>
      </c>
      <c r="E49" s="140" t="s">
        <v>22</v>
      </c>
      <c r="F49" s="139"/>
      <c r="G49" s="146">
        <f t="shared" ref="G49:G59" si="2">(D49*F49)*12</f>
        <v>0</v>
      </c>
    </row>
    <row r="50" spans="2:9" ht="34.200000000000003" customHeight="1" x14ac:dyDescent="0.3">
      <c r="B50" s="135">
        <v>3</v>
      </c>
      <c r="C50" s="16" t="s">
        <v>24</v>
      </c>
      <c r="D50" s="180">
        <v>810</v>
      </c>
      <c r="E50" s="140" t="s">
        <v>22</v>
      </c>
      <c r="F50" s="139"/>
      <c r="G50" s="146">
        <f t="shared" si="2"/>
        <v>0</v>
      </c>
    </row>
    <row r="51" spans="2:9" ht="34.200000000000003" customHeight="1" x14ac:dyDescent="0.3">
      <c r="B51" s="135">
        <v>4</v>
      </c>
      <c r="C51" s="16" t="s">
        <v>25</v>
      </c>
      <c r="D51" s="180">
        <v>3</v>
      </c>
      <c r="E51" s="140" t="s">
        <v>22</v>
      </c>
      <c r="F51" s="139"/>
      <c r="G51" s="146">
        <f t="shared" si="2"/>
        <v>0</v>
      </c>
    </row>
    <row r="52" spans="2:9" ht="34.200000000000003" customHeight="1" x14ac:dyDescent="0.3">
      <c r="B52" s="135">
        <v>5</v>
      </c>
      <c r="C52" s="16" t="s">
        <v>26</v>
      </c>
      <c r="D52" s="180">
        <v>229</v>
      </c>
      <c r="E52" s="140" t="s">
        <v>22</v>
      </c>
      <c r="F52" s="139"/>
      <c r="G52" s="146">
        <f t="shared" si="2"/>
        <v>0</v>
      </c>
    </row>
    <row r="53" spans="2:9" ht="34.200000000000003" customHeight="1" x14ac:dyDescent="0.3">
      <c r="B53" s="135">
        <v>6</v>
      </c>
      <c r="C53" s="16" t="s">
        <v>195</v>
      </c>
      <c r="D53" s="180">
        <v>1</v>
      </c>
      <c r="E53" s="140" t="s">
        <v>22</v>
      </c>
      <c r="F53" s="139"/>
      <c r="G53" s="146">
        <f t="shared" si="2"/>
        <v>0</v>
      </c>
    </row>
    <row r="54" spans="2:9" ht="34.200000000000003" customHeight="1" x14ac:dyDescent="0.3">
      <c r="B54" s="135">
        <v>7</v>
      </c>
      <c r="C54" s="16" t="s">
        <v>166</v>
      </c>
      <c r="D54" s="180">
        <v>72</v>
      </c>
      <c r="E54" s="140" t="s">
        <v>22</v>
      </c>
      <c r="F54" s="139"/>
      <c r="G54" s="146">
        <f t="shared" si="2"/>
        <v>0</v>
      </c>
    </row>
    <row r="55" spans="2:9" ht="34.200000000000003" customHeight="1" x14ac:dyDescent="0.3">
      <c r="B55" s="135">
        <v>8</v>
      </c>
      <c r="C55" s="16" t="s">
        <v>28</v>
      </c>
      <c r="D55" s="180">
        <v>176</v>
      </c>
      <c r="E55" s="140" t="s">
        <v>22</v>
      </c>
      <c r="F55" s="139"/>
      <c r="G55" s="146">
        <f>(D55*F55)*12</f>
        <v>0</v>
      </c>
    </row>
    <row r="56" spans="2:9" ht="34.200000000000003" customHeight="1" x14ac:dyDescent="0.3">
      <c r="B56" s="135">
        <v>9</v>
      </c>
      <c r="C56" s="16" t="s">
        <v>146</v>
      </c>
      <c r="D56" s="180">
        <v>279</v>
      </c>
      <c r="E56" s="140" t="s">
        <v>22</v>
      </c>
      <c r="F56" s="139"/>
      <c r="G56" s="146">
        <f t="shared" si="2"/>
        <v>0</v>
      </c>
    </row>
    <row r="57" spans="2:9" ht="34.200000000000003" customHeight="1" x14ac:dyDescent="0.3">
      <c r="B57" s="135">
        <v>10</v>
      </c>
      <c r="C57" s="16" t="s">
        <v>30</v>
      </c>
      <c r="D57" s="180">
        <v>382</v>
      </c>
      <c r="E57" s="140" t="s">
        <v>22</v>
      </c>
      <c r="F57" s="139"/>
      <c r="G57" s="146">
        <f t="shared" si="2"/>
        <v>0</v>
      </c>
    </row>
    <row r="58" spans="2:9" ht="34.200000000000003" customHeight="1" x14ac:dyDescent="0.3">
      <c r="B58" s="135">
        <v>11</v>
      </c>
      <c r="C58" s="16" t="s">
        <v>31</v>
      </c>
      <c r="D58" s="180">
        <v>90</v>
      </c>
      <c r="E58" s="140" t="s">
        <v>22</v>
      </c>
      <c r="F58" s="139"/>
      <c r="G58" s="146">
        <f t="shared" si="2"/>
        <v>0</v>
      </c>
    </row>
    <row r="59" spans="2:9" ht="34.200000000000003" customHeight="1" x14ac:dyDescent="0.3">
      <c r="B59" s="135">
        <v>12</v>
      </c>
      <c r="C59" s="16" t="s">
        <v>43</v>
      </c>
      <c r="D59" s="180">
        <v>500</v>
      </c>
      <c r="E59" s="140" t="s">
        <v>22</v>
      </c>
      <c r="F59" s="139"/>
      <c r="G59" s="146">
        <f t="shared" si="2"/>
        <v>0</v>
      </c>
    </row>
    <row r="60" spans="2:9" ht="34.200000000000003" customHeight="1" thickBot="1" x14ac:dyDescent="0.35">
      <c r="B60" s="136">
        <v>13</v>
      </c>
      <c r="C60" s="37" t="s">
        <v>147</v>
      </c>
      <c r="D60" s="218">
        <v>1000</v>
      </c>
      <c r="E60" s="141" t="s">
        <v>22</v>
      </c>
      <c r="F60" s="142"/>
      <c r="G60" s="143">
        <f>(D60*F60)*12</f>
        <v>0</v>
      </c>
    </row>
    <row r="61" spans="2:9" ht="34.200000000000003" customHeight="1" thickBot="1" x14ac:dyDescent="0.35">
      <c r="B61" s="330" t="s">
        <v>106</v>
      </c>
      <c r="C61" s="331"/>
      <c r="D61" s="331"/>
      <c r="E61" s="331"/>
      <c r="F61" s="332"/>
      <c r="G61" s="162">
        <f>SUM(G48:G60)</f>
        <v>0</v>
      </c>
      <c r="I61" s="160"/>
    </row>
    <row r="62" spans="2:9" ht="34.200000000000003" customHeight="1" thickBot="1" x14ac:dyDescent="0.35">
      <c r="B62" s="330" t="s">
        <v>107</v>
      </c>
      <c r="C62" s="331"/>
      <c r="D62" s="331"/>
      <c r="E62" s="331"/>
      <c r="F62" s="332"/>
      <c r="G62" s="162">
        <f>G61*15%</f>
        <v>0</v>
      </c>
      <c r="I62" s="160"/>
    </row>
    <row r="63" spans="2:9" ht="34.200000000000003" customHeight="1" thickBot="1" x14ac:dyDescent="0.35">
      <c r="B63" s="330" t="s">
        <v>198</v>
      </c>
      <c r="C63" s="331"/>
      <c r="D63" s="331"/>
      <c r="E63" s="331"/>
      <c r="F63" s="332">
        <f>F61+F62</f>
        <v>0</v>
      </c>
      <c r="G63" s="144">
        <f>G61+G62</f>
        <v>0</v>
      </c>
      <c r="I63" s="160"/>
    </row>
    <row r="64" spans="2:9" ht="34.200000000000003" customHeight="1" thickBot="1" x14ac:dyDescent="0.35">
      <c r="B64" s="330" t="s">
        <v>199</v>
      </c>
      <c r="C64" s="331"/>
      <c r="D64" s="331"/>
      <c r="E64" s="331"/>
      <c r="F64" s="332" t="e">
        <f>(F63*$B$80)+F63</f>
        <v>#VALUE!</v>
      </c>
      <c r="G64" s="144">
        <f>(G63*$C$21)+G63</f>
        <v>0</v>
      </c>
      <c r="I64" s="160"/>
    </row>
    <row r="65" spans="2:9" ht="34.200000000000003" customHeight="1" thickBot="1" x14ac:dyDescent="0.35">
      <c r="B65" s="330" t="s">
        <v>200</v>
      </c>
      <c r="C65" s="331"/>
      <c r="D65" s="331"/>
      <c r="E65" s="331"/>
      <c r="F65" s="332" t="e">
        <f>(F64*$C$80)+F64</f>
        <v>#VALUE!</v>
      </c>
      <c r="G65" s="144">
        <f>(G64*$D$21)+G64</f>
        <v>0</v>
      </c>
      <c r="I65" s="160"/>
    </row>
    <row r="66" spans="2:9" ht="34.200000000000003" customHeight="1" thickBot="1" x14ac:dyDescent="0.35">
      <c r="B66" s="330" t="s">
        <v>201</v>
      </c>
      <c r="C66" s="331"/>
      <c r="D66" s="331"/>
      <c r="E66" s="331"/>
      <c r="F66" s="332" t="e">
        <f>F65+F64+F63</f>
        <v>#VALUE!</v>
      </c>
      <c r="G66" s="144">
        <f>G65+G64+G63</f>
        <v>0</v>
      </c>
      <c r="I66" s="160"/>
    </row>
    <row r="67" spans="2:9" ht="12" x14ac:dyDescent="0.3">
      <c r="B67" s="18"/>
      <c r="C67" s="18"/>
      <c r="D67" s="18"/>
      <c r="E67" s="18"/>
      <c r="F67" s="18"/>
    </row>
    <row r="69" spans="2:9" ht="28.8" customHeight="1" thickBot="1" x14ac:dyDescent="0.35">
      <c r="B69" s="349" t="s">
        <v>180</v>
      </c>
      <c r="C69" s="350"/>
      <c r="D69" s="350"/>
      <c r="E69" s="350"/>
      <c r="F69" s="350"/>
      <c r="G69" s="350"/>
    </row>
    <row r="70" spans="2:9" ht="28.8" customHeight="1" thickBot="1" x14ac:dyDescent="0.35">
      <c r="B70" s="137" t="s">
        <v>1</v>
      </c>
      <c r="C70" s="177" t="s">
        <v>35</v>
      </c>
      <c r="D70" s="177" t="s">
        <v>3</v>
      </c>
      <c r="E70" s="177" t="s">
        <v>4</v>
      </c>
      <c r="F70" s="219" t="s">
        <v>5</v>
      </c>
      <c r="G70" s="86" t="s">
        <v>101</v>
      </c>
    </row>
    <row r="71" spans="2:9" ht="28.8" customHeight="1" x14ac:dyDescent="0.3">
      <c r="B71" s="176">
        <v>1</v>
      </c>
      <c r="C71" s="220" t="s">
        <v>239</v>
      </c>
      <c r="D71" s="221">
        <v>634</v>
      </c>
      <c r="E71" s="221" t="s">
        <v>44</v>
      </c>
      <c r="F71" s="182"/>
      <c r="G71" s="183">
        <f>(D71*F71)*12</f>
        <v>0</v>
      </c>
    </row>
    <row r="72" spans="2:9" ht="28.8" customHeight="1" x14ac:dyDescent="0.3">
      <c r="B72" s="87">
        <v>2</v>
      </c>
      <c r="C72" s="220" t="s">
        <v>175</v>
      </c>
      <c r="D72" s="221">
        <v>250</v>
      </c>
      <c r="E72" s="221" t="s">
        <v>176</v>
      </c>
      <c r="F72" s="184"/>
      <c r="G72" s="183">
        <f>(D72*F72)*6</f>
        <v>0</v>
      </c>
    </row>
    <row r="73" spans="2:9" s="158" customFormat="1" ht="28.8" customHeight="1" x14ac:dyDescent="0.3">
      <c r="B73" s="87">
        <v>3</v>
      </c>
      <c r="C73" s="16" t="s">
        <v>174</v>
      </c>
      <c r="D73" s="222">
        <v>7</v>
      </c>
      <c r="E73" s="147" t="s">
        <v>75</v>
      </c>
      <c r="F73" s="184"/>
      <c r="G73" s="183">
        <f>(D73*F73)*12</f>
        <v>0</v>
      </c>
    </row>
    <row r="74" spans="2:9" s="158" customFormat="1" ht="28.8" customHeight="1" x14ac:dyDescent="0.3">
      <c r="B74" s="87">
        <v>4</v>
      </c>
      <c r="C74" s="16" t="s">
        <v>174</v>
      </c>
      <c r="D74" s="222">
        <v>60</v>
      </c>
      <c r="E74" s="147" t="s">
        <v>211</v>
      </c>
      <c r="F74" s="184"/>
      <c r="G74" s="183">
        <f>(D74*F74)*6</f>
        <v>0</v>
      </c>
    </row>
    <row r="75" spans="2:9" s="158" customFormat="1" ht="28.8" customHeight="1" x14ac:dyDescent="0.3">
      <c r="B75" s="87">
        <v>5</v>
      </c>
      <c r="C75" s="16" t="s">
        <v>174</v>
      </c>
      <c r="D75" s="222">
        <v>113</v>
      </c>
      <c r="E75" s="147" t="s">
        <v>183</v>
      </c>
      <c r="F75" s="184"/>
      <c r="G75" s="183">
        <f>(D75*F75)*48</f>
        <v>0</v>
      </c>
    </row>
    <row r="76" spans="2:9" s="158" customFormat="1" ht="28.8" customHeight="1" thickBot="1" x14ac:dyDescent="0.35">
      <c r="B76" s="97">
        <v>6</v>
      </c>
      <c r="C76" s="37" t="s">
        <v>173</v>
      </c>
      <c r="D76" s="223">
        <v>2</v>
      </c>
      <c r="E76" s="147" t="s">
        <v>75</v>
      </c>
      <c r="F76" s="184"/>
      <c r="G76" s="159">
        <f>(D76*F76)*12</f>
        <v>0</v>
      </c>
    </row>
    <row r="77" spans="2:9" ht="28.8" customHeight="1" thickBot="1" x14ac:dyDescent="0.35">
      <c r="B77" s="330" t="s">
        <v>106</v>
      </c>
      <c r="C77" s="331"/>
      <c r="D77" s="331"/>
      <c r="E77" s="331"/>
      <c r="F77" s="332"/>
      <c r="G77" s="162">
        <f>SUM(G71:G76)</f>
        <v>0</v>
      </c>
      <c r="I77" s="160"/>
    </row>
    <row r="78" spans="2:9" ht="28.8" customHeight="1" thickBot="1" x14ac:dyDescent="0.35">
      <c r="B78" s="330" t="s">
        <v>107</v>
      </c>
      <c r="C78" s="331"/>
      <c r="D78" s="331"/>
      <c r="E78" s="331"/>
      <c r="F78" s="332"/>
      <c r="G78" s="162">
        <f>G77*15%</f>
        <v>0</v>
      </c>
      <c r="I78" s="160"/>
    </row>
    <row r="79" spans="2:9" ht="28.8" customHeight="1" thickBot="1" x14ac:dyDescent="0.35">
      <c r="B79" s="330" t="s">
        <v>207</v>
      </c>
      <c r="C79" s="331"/>
      <c r="D79" s="331"/>
      <c r="E79" s="331"/>
      <c r="F79" s="332">
        <f>F77+F78</f>
        <v>0</v>
      </c>
      <c r="G79" s="144">
        <f>G76+G78</f>
        <v>0</v>
      </c>
      <c r="I79" s="160"/>
    </row>
    <row r="80" spans="2:9" ht="28.8" customHeight="1" thickBot="1" x14ac:dyDescent="0.35">
      <c r="B80" s="330" t="s">
        <v>208</v>
      </c>
      <c r="C80" s="331"/>
      <c r="D80" s="331"/>
      <c r="E80" s="331"/>
      <c r="F80" s="332" t="e">
        <f>(F79*$B$80)+F79</f>
        <v>#VALUE!</v>
      </c>
      <c r="G80" s="144">
        <f>(G79*$C$21)+G79</f>
        <v>0</v>
      </c>
      <c r="I80" s="160"/>
    </row>
    <row r="81" spans="2:9" ht="28.8" customHeight="1" thickBot="1" x14ac:dyDescent="0.35">
      <c r="B81" s="330" t="s">
        <v>209</v>
      </c>
      <c r="C81" s="331"/>
      <c r="D81" s="331"/>
      <c r="E81" s="331"/>
      <c r="F81" s="332" t="e">
        <f>(F80*$C$80)+F80</f>
        <v>#VALUE!</v>
      </c>
      <c r="G81" s="144">
        <f>(G80*$D$21)+G80</f>
        <v>0</v>
      </c>
      <c r="I81" s="160"/>
    </row>
    <row r="82" spans="2:9" ht="28.8" customHeight="1" thickBot="1" x14ac:dyDescent="0.35">
      <c r="B82" s="330" t="s">
        <v>210</v>
      </c>
      <c r="C82" s="331"/>
      <c r="D82" s="331"/>
      <c r="E82" s="331"/>
      <c r="F82" s="332" t="e">
        <f>F81+F80+F79</f>
        <v>#VALUE!</v>
      </c>
      <c r="G82" s="144">
        <f>G81+G80+G79</f>
        <v>0</v>
      </c>
      <c r="I82" s="160"/>
    </row>
    <row r="83" spans="2:9" ht="18" customHeight="1" x14ac:dyDescent="0.3">
      <c r="B83" s="30"/>
      <c r="C83" s="30"/>
      <c r="D83" s="30"/>
      <c r="E83" s="30"/>
      <c r="F83" s="30"/>
    </row>
    <row r="84" spans="2:9" ht="12" thickBot="1" x14ac:dyDescent="0.35">
      <c r="F84" s="78"/>
    </row>
    <row r="85" spans="2:9" ht="36" customHeight="1" thickBot="1" x14ac:dyDescent="0.35">
      <c r="B85" s="334"/>
      <c r="C85" s="334"/>
      <c r="D85" s="334"/>
      <c r="E85" s="334"/>
      <c r="F85" s="335"/>
      <c r="G85" s="172">
        <f>G43+G66+G82</f>
        <v>0</v>
      </c>
    </row>
    <row r="86" spans="2:9" x14ac:dyDescent="0.3">
      <c r="F86" s="78"/>
    </row>
    <row r="87" spans="2:9" ht="14.4" hidden="1" x14ac:dyDescent="0.3">
      <c r="C87" s="224" t="s">
        <v>76</v>
      </c>
      <c r="D87" s="225" t="s">
        <v>77</v>
      </c>
    </row>
    <row r="88" spans="2:9" ht="14.4" hidden="1" x14ac:dyDescent="0.3">
      <c r="C88" s="224" t="s">
        <v>78</v>
      </c>
      <c r="D88" s="225">
        <v>1776</v>
      </c>
      <c r="F88" s="78"/>
    </row>
    <row r="89" spans="2:9" ht="14.4" hidden="1" x14ac:dyDescent="0.3">
      <c r="C89" s="224" t="s">
        <v>79</v>
      </c>
      <c r="D89" s="225">
        <v>2616</v>
      </c>
      <c r="F89" s="78"/>
    </row>
    <row r="90" spans="2:9" ht="14.4" hidden="1" x14ac:dyDescent="0.3">
      <c r="C90" s="224" t="s">
        <v>80</v>
      </c>
      <c r="D90" s="225">
        <v>600</v>
      </c>
      <c r="F90" s="78"/>
    </row>
    <row r="91" spans="2:9" ht="14.4" hidden="1" x14ac:dyDescent="0.3">
      <c r="C91" s="224" t="s">
        <v>81</v>
      </c>
      <c r="D91" s="225">
        <v>1764</v>
      </c>
      <c r="F91" s="78"/>
    </row>
    <row r="92" spans="2:9" ht="14.4" hidden="1" x14ac:dyDescent="0.3">
      <c r="C92" s="224" t="s">
        <v>82</v>
      </c>
      <c r="D92" s="225">
        <v>1440</v>
      </c>
      <c r="F92" s="78"/>
    </row>
    <row r="93" spans="2:9" ht="14.4" hidden="1" x14ac:dyDescent="0.3">
      <c r="C93" s="224" t="s">
        <v>83</v>
      </c>
      <c r="D93" s="225">
        <v>1524</v>
      </c>
      <c r="F93" s="78"/>
    </row>
    <row r="94" spans="2:9" ht="14.4" hidden="1" x14ac:dyDescent="0.3">
      <c r="C94" s="224" t="s">
        <v>84</v>
      </c>
      <c r="D94" s="225">
        <v>2604</v>
      </c>
    </row>
    <row r="95" spans="2:9" ht="14.4" hidden="1" x14ac:dyDescent="0.3">
      <c r="C95" s="224" t="s">
        <v>85</v>
      </c>
      <c r="D95" s="225">
        <v>1296</v>
      </c>
    </row>
    <row r="96" spans="2:9" ht="14.4" hidden="1" x14ac:dyDescent="0.3">
      <c r="C96" s="224" t="s">
        <v>86</v>
      </c>
      <c r="D96" s="225">
        <v>1260</v>
      </c>
    </row>
    <row r="97" spans="2:6" ht="14.4" hidden="1" x14ac:dyDescent="0.3">
      <c r="C97" s="224" t="s">
        <v>87</v>
      </c>
      <c r="D97" s="225">
        <v>3336</v>
      </c>
    </row>
    <row r="98" spans="2:6" ht="14.4" hidden="1" x14ac:dyDescent="0.3">
      <c r="C98" s="224" t="s">
        <v>88</v>
      </c>
      <c r="D98" s="225">
        <v>2184</v>
      </c>
    </row>
    <row r="99" spans="2:6" ht="14.4" hidden="1" x14ac:dyDescent="0.3">
      <c r="C99" s="224" t="s">
        <v>89</v>
      </c>
      <c r="D99" s="225">
        <v>8568</v>
      </c>
    </row>
    <row r="100" spans="2:6" ht="14.4" hidden="1" x14ac:dyDescent="0.3">
      <c r="C100" s="224" t="s">
        <v>90</v>
      </c>
      <c r="D100" s="225">
        <v>2568</v>
      </c>
    </row>
    <row r="101" spans="2:6" ht="14.4" hidden="1" x14ac:dyDescent="0.3">
      <c r="C101" s="224" t="s">
        <v>91</v>
      </c>
      <c r="D101" s="225">
        <v>500</v>
      </c>
    </row>
    <row r="102" spans="2:6" ht="14.4" hidden="1" x14ac:dyDescent="0.3">
      <c r="C102" s="224" t="s">
        <v>92</v>
      </c>
      <c r="D102" s="225">
        <v>1836</v>
      </c>
    </row>
    <row r="103" spans="2:6" ht="14.4" hidden="1" x14ac:dyDescent="0.3">
      <c r="C103" s="224" t="s">
        <v>93</v>
      </c>
      <c r="D103" s="225">
        <v>500</v>
      </c>
    </row>
    <row r="104" spans="2:6" ht="14.4" hidden="1" x14ac:dyDescent="0.3">
      <c r="C104" s="224" t="s">
        <v>94</v>
      </c>
      <c r="D104" s="225">
        <v>3336</v>
      </c>
    </row>
    <row r="105" spans="2:6" ht="14.4" hidden="1" x14ac:dyDescent="0.3">
      <c r="C105" s="224" t="s">
        <v>95</v>
      </c>
      <c r="D105" s="225">
        <v>1932</v>
      </c>
    </row>
    <row r="106" spans="2:6" ht="14.4" hidden="1" x14ac:dyDescent="0.3">
      <c r="C106" s="224" t="s">
        <v>96</v>
      </c>
      <c r="D106" s="225">
        <v>2500</v>
      </c>
    </row>
    <row r="107" spans="2:6" ht="14.4" hidden="1" x14ac:dyDescent="0.3">
      <c r="C107" s="224" t="s">
        <v>97</v>
      </c>
      <c r="D107" s="225">
        <v>12</v>
      </c>
    </row>
    <row r="108" spans="2:6" ht="14.4" hidden="1" x14ac:dyDescent="0.3">
      <c r="C108" s="224" t="s">
        <v>98</v>
      </c>
      <c r="D108" s="225">
        <v>7696</v>
      </c>
    </row>
    <row r="109" spans="2:6" ht="14.4" hidden="1" x14ac:dyDescent="0.3">
      <c r="C109" s="224" t="s">
        <v>99</v>
      </c>
      <c r="D109" s="225">
        <v>6624</v>
      </c>
    </row>
    <row r="110" spans="2:6" ht="14.4" hidden="1" x14ac:dyDescent="0.3">
      <c r="C110" s="224" t="s">
        <v>100</v>
      </c>
      <c r="D110" s="225">
        <v>288</v>
      </c>
    </row>
    <row r="111" spans="2:6" ht="29.4" customHeight="1" x14ac:dyDescent="0.3"/>
    <row r="112" spans="2:6" s="198" customFormat="1" ht="15" thickBot="1" x14ac:dyDescent="0.35">
      <c r="B112" s="199"/>
      <c r="C112" s="200"/>
      <c r="D112" s="201"/>
      <c r="E112" s="199"/>
      <c r="F112" s="201"/>
    </row>
    <row r="113" spans="2:6" s="198" customFormat="1" ht="24" customHeight="1" x14ac:dyDescent="0.3">
      <c r="B113" s="202" t="s">
        <v>235</v>
      </c>
      <c r="D113" s="203" t="s">
        <v>236</v>
      </c>
      <c r="E113" s="204" t="s">
        <v>123</v>
      </c>
      <c r="F113" s="203" t="s">
        <v>124</v>
      </c>
    </row>
    <row r="114" spans="2:6" ht="13.8" x14ac:dyDescent="0.3">
      <c r="D114" s="173"/>
      <c r="F114" s="150"/>
    </row>
  </sheetData>
  <sheetProtection algorithmName="SHA-512" hashValue="JGIx3EL2Gnl+YuryXt/ftcZsYBq1AURFlWbQ5EHTL2syyPKNChoAlYhVMk4bi3qgaYTdhKN7U/kBohCBxgBwJQ==" saltValue="0X3YU0KgVfsD4u7OI1jy5w==" spinCount="100000" sheet="1" objects="1" scenarios="1"/>
  <mergeCells count="41">
    <mergeCell ref="B85:F85"/>
    <mergeCell ref="B69:G69"/>
    <mergeCell ref="B23:G23"/>
    <mergeCell ref="B24:G24"/>
    <mergeCell ref="E20:G20"/>
    <mergeCell ref="E21:G21"/>
    <mergeCell ref="B42:F42"/>
    <mergeCell ref="B80:F80"/>
    <mergeCell ref="B81:F81"/>
    <mergeCell ref="B82:F82"/>
    <mergeCell ref="B43:F43"/>
    <mergeCell ref="B46:G46"/>
    <mergeCell ref="B61:F61"/>
    <mergeCell ref="B41:F41"/>
    <mergeCell ref="B77:F77"/>
    <mergeCell ref="B78:F78"/>
    <mergeCell ref="B79:F79"/>
    <mergeCell ref="B63:F63"/>
    <mergeCell ref="B64:F64"/>
    <mergeCell ref="B65:F65"/>
    <mergeCell ref="B66:F66"/>
    <mergeCell ref="B11:G11"/>
    <mergeCell ref="B16:G16"/>
    <mergeCell ref="C2:G2"/>
    <mergeCell ref="C4:G4"/>
    <mergeCell ref="C5:G5"/>
    <mergeCell ref="B8:G8"/>
    <mergeCell ref="B9:G9"/>
    <mergeCell ref="C3:G3"/>
    <mergeCell ref="B10:G10"/>
    <mergeCell ref="B7:G7"/>
    <mergeCell ref="B12:G12"/>
    <mergeCell ref="B15:G15"/>
    <mergeCell ref="B13:G13"/>
    <mergeCell ref="B14:G14"/>
    <mergeCell ref="B19:G19"/>
    <mergeCell ref="B38:F38"/>
    <mergeCell ref="B62:F62"/>
    <mergeCell ref="B39:F39"/>
    <mergeCell ref="B40:F40"/>
    <mergeCell ref="B17:G17"/>
  </mergeCells>
  <phoneticPr fontId="30" type="noConversion"/>
  <pageMargins left="0.7" right="0.7" top="0.75" bottom="0.75" header="0.3" footer="0.3"/>
  <pageSetup paperSize="9" scale="53" fitToHeight="0" orientation="portrait" r:id="rId1"/>
  <rowBreaks count="1" manualBreakCount="1">
    <brk id="45" max="16383" man="1"/>
  </rowBreaks>
  <ignoredErrors>
    <ignoredError sqref="G72:G76"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7981C-3F54-4946-88D1-49E053F07F79}">
  <sheetPr>
    <tabColor theme="5"/>
    <pageSetUpPr fitToPage="1"/>
  </sheetPr>
  <dimension ref="B1:H91"/>
  <sheetViews>
    <sheetView topLeftCell="B70" zoomScale="120" zoomScaleNormal="120" workbookViewId="0">
      <selection activeCell="C5" sqref="C5:G5"/>
    </sheetView>
  </sheetViews>
  <sheetFormatPr defaultColWidth="8.88671875" defaultRowHeight="11.4" x14ac:dyDescent="0.2"/>
  <cols>
    <col min="1" max="1" width="8.88671875" style="1"/>
    <col min="2" max="2" width="23.109375" style="1" bestFit="1" customWidth="1"/>
    <col min="3" max="3" width="18" style="1" customWidth="1"/>
    <col min="4" max="4" width="24.6640625" style="1" customWidth="1"/>
    <col min="5" max="5" width="20.88671875" style="1" customWidth="1"/>
    <col min="6" max="6" width="25" style="2" customWidth="1"/>
    <col min="7" max="7" width="18.6640625" style="1" bestFit="1" customWidth="1"/>
    <col min="8" max="8" width="18.44140625" style="1" customWidth="1"/>
    <col min="9" max="9" width="25.88671875" style="1" customWidth="1"/>
    <col min="10" max="10" width="8.88671875" style="1"/>
    <col min="11" max="11" width="12.33203125" style="1" customWidth="1"/>
    <col min="12" max="12" width="12.6640625" style="1" customWidth="1"/>
    <col min="13" max="16384" width="8.88671875" style="1"/>
  </cols>
  <sheetData>
    <row r="1" spans="2:7" ht="12" thickBot="1" x14ac:dyDescent="0.25"/>
    <row r="2" spans="2:7" s="80" customFormat="1" ht="16.2" thickBot="1" x14ac:dyDescent="0.35">
      <c r="B2" s="89" t="s">
        <v>53</v>
      </c>
      <c r="C2" s="404" t="s">
        <v>73</v>
      </c>
      <c r="D2" s="405"/>
      <c r="E2" s="405"/>
      <c r="F2" s="405"/>
      <c r="G2" s="406"/>
    </row>
    <row r="3" spans="2:7" s="81" customFormat="1" ht="16.2" thickBot="1" x14ac:dyDescent="0.35">
      <c r="B3" s="89" t="s">
        <v>54</v>
      </c>
      <c r="C3" s="90" t="s">
        <v>72</v>
      </c>
      <c r="D3" s="91"/>
      <c r="E3" s="91"/>
      <c r="F3" s="91"/>
      <c r="G3" s="92"/>
    </row>
    <row r="4" spans="2:7" s="80" customFormat="1" ht="16.2" thickBot="1" x14ac:dyDescent="0.35">
      <c r="B4" s="89" t="s">
        <v>55</v>
      </c>
      <c r="C4" s="90" t="s">
        <v>56</v>
      </c>
      <c r="D4" s="91"/>
      <c r="E4" s="91"/>
      <c r="F4" s="91"/>
      <c r="G4" s="92"/>
    </row>
    <row r="5" spans="2:7" s="80" customFormat="1" ht="16.2" thickBot="1" x14ac:dyDescent="0.35">
      <c r="B5" s="89" t="s">
        <v>69</v>
      </c>
      <c r="C5" s="407" t="s">
        <v>168</v>
      </c>
      <c r="D5" s="408"/>
      <c r="E5" s="408"/>
      <c r="F5" s="408"/>
      <c r="G5" s="409"/>
    </row>
    <row r="6" spans="2:7" s="80" customFormat="1" ht="16.2" thickBot="1" x14ac:dyDescent="0.35">
      <c r="B6" s="89" t="s">
        <v>57</v>
      </c>
      <c r="C6" s="410"/>
      <c r="D6" s="411"/>
      <c r="E6" s="411"/>
      <c r="F6" s="411"/>
      <c r="G6" s="412"/>
    </row>
    <row r="7" spans="2:7" customFormat="1" ht="16.95" customHeight="1" x14ac:dyDescent="0.3">
      <c r="B7" s="82" t="s">
        <v>58</v>
      </c>
      <c r="C7" s="83"/>
      <c r="D7" s="83"/>
      <c r="E7" s="83"/>
      <c r="F7" s="83"/>
      <c r="G7" s="84"/>
    </row>
    <row r="8" spans="2:7" customFormat="1" ht="15.6" x14ac:dyDescent="0.3">
      <c r="B8" s="387" t="s">
        <v>59</v>
      </c>
      <c r="C8" s="388"/>
      <c r="D8" s="388"/>
      <c r="E8" s="388"/>
      <c r="F8" s="388"/>
      <c r="G8" s="389"/>
    </row>
    <row r="9" spans="2:7" customFormat="1" ht="29.4" customHeight="1" x14ac:dyDescent="0.3">
      <c r="B9" s="384" t="s">
        <v>60</v>
      </c>
      <c r="C9" s="385"/>
      <c r="D9" s="385"/>
      <c r="E9" s="385"/>
      <c r="F9" s="385"/>
      <c r="G9" s="386"/>
    </row>
    <row r="10" spans="2:7" customFormat="1" ht="15.6" x14ac:dyDescent="0.3">
      <c r="B10" s="387" t="s">
        <v>61</v>
      </c>
      <c r="C10" s="388"/>
      <c r="D10" s="388"/>
      <c r="E10" s="388"/>
      <c r="F10" s="388"/>
      <c r="G10" s="389"/>
    </row>
    <row r="11" spans="2:7" customFormat="1" ht="32.4" customHeight="1" x14ac:dyDescent="0.3">
      <c r="B11" s="384" t="s">
        <v>62</v>
      </c>
      <c r="C11" s="385"/>
      <c r="D11" s="385"/>
      <c r="E11" s="385"/>
      <c r="F11" s="385"/>
      <c r="G11" s="386"/>
    </row>
    <row r="12" spans="2:7" customFormat="1" ht="16.5" customHeight="1" x14ac:dyDescent="0.3">
      <c r="B12" s="387" t="s">
        <v>63</v>
      </c>
      <c r="C12" s="388"/>
      <c r="D12" s="388"/>
      <c r="E12" s="388"/>
      <c r="F12" s="388"/>
      <c r="G12" s="389"/>
    </row>
    <row r="13" spans="2:7" customFormat="1" ht="15.6" customHeight="1" x14ac:dyDescent="0.3">
      <c r="B13" s="384" t="s">
        <v>64</v>
      </c>
      <c r="C13" s="385"/>
      <c r="D13" s="385"/>
      <c r="E13" s="385"/>
      <c r="F13" s="385"/>
      <c r="G13" s="386"/>
    </row>
    <row r="14" spans="2:7" customFormat="1" ht="14.4" x14ac:dyDescent="0.3">
      <c r="B14" s="384"/>
      <c r="C14" s="385"/>
      <c r="D14" s="385"/>
      <c r="E14" s="385"/>
      <c r="F14" s="385"/>
      <c r="G14" s="386"/>
    </row>
    <row r="15" spans="2:7" customFormat="1" ht="30.6" customHeight="1" x14ac:dyDescent="0.3">
      <c r="B15" s="390" t="s">
        <v>65</v>
      </c>
      <c r="C15" s="391"/>
      <c r="D15" s="391"/>
      <c r="E15" s="391"/>
      <c r="F15" s="391"/>
      <c r="G15" s="392"/>
    </row>
    <row r="16" spans="2:7" customFormat="1" ht="49.2" customHeight="1" x14ac:dyDescent="0.3">
      <c r="B16" s="393" t="s">
        <v>66</v>
      </c>
      <c r="C16" s="394"/>
      <c r="D16" s="394"/>
      <c r="E16" s="394"/>
      <c r="F16" s="394"/>
      <c r="G16" s="395"/>
    </row>
    <row r="17" spans="2:8" customFormat="1" ht="103.95" customHeight="1" thickBot="1" x14ac:dyDescent="0.35">
      <c r="B17" s="396" t="s">
        <v>67</v>
      </c>
      <c r="C17" s="397"/>
      <c r="D17" s="397"/>
      <c r="E17" s="397"/>
      <c r="F17" s="397"/>
      <c r="G17" s="398"/>
    </row>
    <row r="18" spans="2:8" customFormat="1" ht="14.4" x14ac:dyDescent="0.3">
      <c r="B18" s="93"/>
      <c r="C18" s="93"/>
      <c r="D18" s="93"/>
      <c r="E18" s="93"/>
      <c r="F18" s="93"/>
      <c r="G18" s="93"/>
    </row>
    <row r="21" spans="2:8" ht="18" customHeight="1" x14ac:dyDescent="0.25">
      <c r="B21" s="18"/>
      <c r="C21" s="18"/>
      <c r="D21" s="18"/>
      <c r="E21" s="18"/>
      <c r="F21" s="18"/>
      <c r="G21" s="18"/>
      <c r="H21" s="85"/>
    </row>
    <row r="22" spans="2:8" ht="12" thickBot="1" x14ac:dyDescent="0.25"/>
    <row r="23" spans="2:8" ht="16.2" thickBot="1" x14ac:dyDescent="0.35">
      <c r="C23" s="368" t="s">
        <v>0</v>
      </c>
      <c r="D23" s="369"/>
      <c r="E23" s="369"/>
      <c r="F23" s="369"/>
      <c r="G23" s="370"/>
    </row>
    <row r="24" spans="2:8" ht="14.4" customHeight="1" thickBot="1" x14ac:dyDescent="0.3">
      <c r="C24" s="399" t="s">
        <v>68</v>
      </c>
      <c r="D24" s="400"/>
      <c r="E24" s="400"/>
      <c r="F24" s="400"/>
      <c r="G24" s="401"/>
    </row>
    <row r="25" spans="2:8" ht="24.6" thickBot="1" x14ac:dyDescent="0.25">
      <c r="C25" s="94" t="s">
        <v>1</v>
      </c>
      <c r="D25" s="95" t="s">
        <v>2</v>
      </c>
      <c r="E25" s="5" t="s">
        <v>3</v>
      </c>
      <c r="F25" s="7" t="s">
        <v>5</v>
      </c>
      <c r="G25" s="98" t="s">
        <v>101</v>
      </c>
    </row>
    <row r="26" spans="2:8" ht="22.8" x14ac:dyDescent="0.2">
      <c r="C26" s="8">
        <v>1</v>
      </c>
      <c r="D26" s="9" t="s">
        <v>138</v>
      </c>
      <c r="E26" s="10">
        <v>34</v>
      </c>
      <c r="F26" s="12"/>
      <c r="G26" s="99">
        <f>(E26*F26)*12</f>
        <v>0</v>
      </c>
    </row>
    <row r="27" spans="2:8" x14ac:dyDescent="0.2">
      <c r="C27" s="96">
        <v>2</v>
      </c>
      <c r="D27" s="13" t="s">
        <v>125</v>
      </c>
      <c r="E27" s="11">
        <v>53</v>
      </c>
      <c r="F27" s="124"/>
      <c r="G27" s="99">
        <f t="shared" ref="G27:G35" si="0">(E27*F27)*12</f>
        <v>0</v>
      </c>
    </row>
    <row r="28" spans="2:8" ht="22.8" x14ac:dyDescent="0.2">
      <c r="C28" s="96">
        <v>3</v>
      </c>
      <c r="D28" s="15" t="s">
        <v>139</v>
      </c>
      <c r="E28" s="11">
        <v>15</v>
      </c>
      <c r="F28" s="124"/>
      <c r="G28" s="99">
        <f t="shared" si="0"/>
        <v>0</v>
      </c>
    </row>
    <row r="29" spans="2:8" ht="22.8" x14ac:dyDescent="0.2">
      <c r="C29" s="96">
        <v>4</v>
      </c>
      <c r="D29" s="13" t="s">
        <v>126</v>
      </c>
      <c r="E29" s="11">
        <v>36</v>
      </c>
      <c r="F29" s="124"/>
      <c r="G29" s="99">
        <f t="shared" si="0"/>
        <v>0</v>
      </c>
    </row>
    <row r="30" spans="2:8" ht="22.8" x14ac:dyDescent="0.2">
      <c r="C30" s="96">
        <v>5</v>
      </c>
      <c r="D30" s="16" t="s">
        <v>127</v>
      </c>
      <c r="E30" s="11">
        <v>36</v>
      </c>
      <c r="F30" s="124"/>
      <c r="G30" s="99">
        <f t="shared" si="0"/>
        <v>0</v>
      </c>
    </row>
    <row r="31" spans="2:8" ht="22.8" x14ac:dyDescent="0.2">
      <c r="C31" s="96">
        <v>6</v>
      </c>
      <c r="D31" s="128" t="s">
        <v>140</v>
      </c>
      <c r="E31" s="11">
        <v>32</v>
      </c>
      <c r="F31" s="124"/>
      <c r="G31" s="99">
        <f t="shared" si="0"/>
        <v>0</v>
      </c>
    </row>
    <row r="32" spans="2:8" ht="34.200000000000003" x14ac:dyDescent="0.2">
      <c r="C32" s="96">
        <v>7</v>
      </c>
      <c r="D32" s="128" t="s">
        <v>141</v>
      </c>
      <c r="E32" s="11">
        <v>39</v>
      </c>
      <c r="F32" s="124"/>
      <c r="G32" s="99">
        <f t="shared" si="0"/>
        <v>0</v>
      </c>
    </row>
    <row r="33" spans="3:7" ht="22.8" x14ac:dyDescent="0.2">
      <c r="C33" s="96">
        <v>8</v>
      </c>
      <c r="D33" s="13" t="s">
        <v>148</v>
      </c>
      <c r="E33" s="11">
        <v>27</v>
      </c>
      <c r="F33" s="124"/>
      <c r="G33" s="99">
        <f t="shared" si="0"/>
        <v>0</v>
      </c>
    </row>
    <row r="34" spans="3:7" x14ac:dyDescent="0.2">
      <c r="C34" s="96">
        <v>9</v>
      </c>
      <c r="D34" s="13" t="s">
        <v>128</v>
      </c>
      <c r="E34" s="11">
        <v>22</v>
      </c>
      <c r="F34" s="124"/>
      <c r="G34" s="99">
        <f t="shared" si="0"/>
        <v>0</v>
      </c>
    </row>
    <row r="35" spans="3:7" ht="22.8" x14ac:dyDescent="0.2">
      <c r="C35" s="96">
        <v>10</v>
      </c>
      <c r="D35" s="16" t="s">
        <v>131</v>
      </c>
      <c r="E35" s="11">
        <v>1</v>
      </c>
      <c r="F35" s="124"/>
      <c r="G35" s="99">
        <f t="shared" si="0"/>
        <v>0</v>
      </c>
    </row>
    <row r="36" spans="3:7" ht="34.200000000000003" x14ac:dyDescent="0.2">
      <c r="C36" s="96">
        <v>11</v>
      </c>
      <c r="D36" s="16" t="s">
        <v>132</v>
      </c>
      <c r="E36" s="14">
        <v>63</v>
      </c>
      <c r="F36" s="124"/>
      <c r="G36" s="101">
        <f>(E36*F36)*12</f>
        <v>0</v>
      </c>
    </row>
    <row r="37" spans="3:7" ht="12" thickBot="1" x14ac:dyDescent="0.25">
      <c r="C37" s="57">
        <v>12</v>
      </c>
      <c r="D37" s="37" t="s">
        <v>129</v>
      </c>
      <c r="E37" s="50">
        <v>8</v>
      </c>
      <c r="F37" s="125"/>
      <c r="G37" s="126">
        <f>(E37*F37)*12</f>
        <v>0</v>
      </c>
    </row>
    <row r="38" spans="3:7" ht="12" x14ac:dyDescent="0.2">
      <c r="C38" s="402" t="s">
        <v>106</v>
      </c>
      <c r="D38" s="403"/>
      <c r="E38" s="403"/>
      <c r="F38" s="403"/>
      <c r="G38" s="99">
        <f>SUM(G26:G37)</f>
        <v>0</v>
      </c>
    </row>
    <row r="39" spans="3:7" ht="12" x14ac:dyDescent="0.2">
      <c r="C39" s="359" t="s">
        <v>107</v>
      </c>
      <c r="D39" s="360"/>
      <c r="E39" s="360"/>
      <c r="F39" s="361"/>
      <c r="G39" s="127">
        <f>G38*15%</f>
        <v>0</v>
      </c>
    </row>
    <row r="40" spans="3:7" ht="12" customHeight="1" x14ac:dyDescent="0.25">
      <c r="C40" s="359" t="s">
        <v>108</v>
      </c>
      <c r="D40" s="360"/>
      <c r="E40" s="360"/>
      <c r="F40" s="361"/>
      <c r="G40" s="102">
        <f>G38+G39</f>
        <v>0</v>
      </c>
    </row>
    <row r="41" spans="3:7" ht="12" customHeight="1" x14ac:dyDescent="0.25">
      <c r="C41" s="359" t="s">
        <v>109</v>
      </c>
      <c r="D41" s="360"/>
      <c r="E41" s="360"/>
      <c r="F41" s="361"/>
      <c r="G41" s="102">
        <f>(G40*$D$77)+G40</f>
        <v>0</v>
      </c>
    </row>
    <row r="42" spans="3:7" ht="12.6" customHeight="1" thickBot="1" x14ac:dyDescent="0.3">
      <c r="C42" s="381" t="s">
        <v>110</v>
      </c>
      <c r="D42" s="382"/>
      <c r="E42" s="382"/>
      <c r="F42" s="383"/>
      <c r="G42" s="103">
        <f>(G41*$E$77)+G41</f>
        <v>0</v>
      </c>
    </row>
    <row r="43" spans="3:7" ht="12.6" customHeight="1" thickBot="1" x14ac:dyDescent="0.3">
      <c r="C43" s="330" t="s">
        <v>130</v>
      </c>
      <c r="D43" s="331"/>
      <c r="E43" s="331"/>
      <c r="F43" s="331"/>
      <c r="G43" s="104">
        <f>G40+G41+G42</f>
        <v>0</v>
      </c>
    </row>
    <row r="44" spans="3:7" ht="12" x14ac:dyDescent="0.2">
      <c r="C44" s="30"/>
      <c r="D44" s="30"/>
      <c r="E44" s="30"/>
      <c r="F44" s="30"/>
      <c r="G44" s="30"/>
    </row>
    <row r="45" spans="3:7" ht="12" thickBot="1" x14ac:dyDescent="0.25"/>
    <row r="46" spans="3:7" ht="16.2" thickBot="1" x14ac:dyDescent="0.35">
      <c r="C46" s="368" t="s">
        <v>19</v>
      </c>
      <c r="D46" s="369"/>
      <c r="E46" s="369"/>
      <c r="F46" s="369"/>
      <c r="G46" s="370"/>
    </row>
    <row r="47" spans="3:7" ht="24.6" thickBot="1" x14ac:dyDescent="0.25">
      <c r="C47" s="19" t="s">
        <v>1</v>
      </c>
      <c r="D47" s="5" t="s">
        <v>20</v>
      </c>
      <c r="E47" s="5" t="s">
        <v>3</v>
      </c>
      <c r="F47" s="7" t="s">
        <v>5</v>
      </c>
      <c r="G47" s="98" t="s">
        <v>101</v>
      </c>
    </row>
    <row r="48" spans="3:7" ht="34.200000000000003" x14ac:dyDescent="0.2">
      <c r="C48" s="8">
        <v>1</v>
      </c>
      <c r="D48" s="9" t="s">
        <v>159</v>
      </c>
      <c r="E48" s="129">
        <v>16</v>
      </c>
      <c r="F48" s="21"/>
      <c r="G48" s="99">
        <f>(E48*F48)*12</f>
        <v>0</v>
      </c>
    </row>
    <row r="49" spans="3:7" ht="22.8" x14ac:dyDescent="0.2">
      <c r="C49" s="8">
        <v>2</v>
      </c>
      <c r="D49" s="16" t="s">
        <v>102</v>
      </c>
      <c r="E49" s="129">
        <v>228</v>
      </c>
      <c r="F49" s="22"/>
      <c r="G49" s="99">
        <f t="shared" ref="G49:G57" si="1">(E49*F49)*12</f>
        <v>0</v>
      </c>
    </row>
    <row r="50" spans="3:7" ht="22.8" x14ac:dyDescent="0.2">
      <c r="C50" s="8">
        <v>3</v>
      </c>
      <c r="D50" s="16" t="s">
        <v>103</v>
      </c>
      <c r="E50" s="129">
        <v>6</v>
      </c>
      <c r="F50" s="22"/>
      <c r="G50" s="99">
        <f t="shared" si="1"/>
        <v>0</v>
      </c>
    </row>
    <row r="51" spans="3:7" ht="22.8" x14ac:dyDescent="0.2">
      <c r="C51" s="8">
        <v>4</v>
      </c>
      <c r="D51" s="16" t="s">
        <v>26</v>
      </c>
      <c r="E51" s="129">
        <v>19</v>
      </c>
      <c r="F51" s="22"/>
      <c r="G51" s="99">
        <f t="shared" si="1"/>
        <v>0</v>
      </c>
    </row>
    <row r="52" spans="3:7" ht="22.8" x14ac:dyDescent="0.2">
      <c r="C52" s="8">
        <v>5</v>
      </c>
      <c r="D52" s="16" t="s">
        <v>163</v>
      </c>
      <c r="E52" s="129">
        <v>9</v>
      </c>
      <c r="F52" s="22"/>
      <c r="G52" s="99">
        <f>(E52*F52)*12</f>
        <v>0</v>
      </c>
    </row>
    <row r="53" spans="3:7" ht="22.8" x14ac:dyDescent="0.2">
      <c r="C53" s="8">
        <v>6</v>
      </c>
      <c r="D53" s="16" t="s">
        <v>104</v>
      </c>
      <c r="E53" s="129">
        <v>12</v>
      </c>
      <c r="F53" s="22"/>
      <c r="G53" s="99">
        <f t="shared" si="1"/>
        <v>0</v>
      </c>
    </row>
    <row r="54" spans="3:7" ht="22.8" x14ac:dyDescent="0.2">
      <c r="C54" s="8">
        <v>7</v>
      </c>
      <c r="D54" s="16" t="s">
        <v>144</v>
      </c>
      <c r="E54" s="129">
        <v>28</v>
      </c>
      <c r="F54" s="22"/>
      <c r="G54" s="99">
        <f t="shared" si="1"/>
        <v>0</v>
      </c>
    </row>
    <row r="55" spans="3:7" x14ac:dyDescent="0.2">
      <c r="C55" s="8">
        <v>8</v>
      </c>
      <c r="D55" s="16" t="s">
        <v>143</v>
      </c>
      <c r="E55" s="129">
        <v>1000</v>
      </c>
      <c r="F55" s="22"/>
      <c r="G55" s="99">
        <f t="shared" si="1"/>
        <v>0</v>
      </c>
    </row>
    <row r="56" spans="3:7" x14ac:dyDescent="0.2">
      <c r="C56" s="8">
        <v>9</v>
      </c>
      <c r="D56" s="16" t="s">
        <v>93</v>
      </c>
      <c r="E56" s="129">
        <v>10</v>
      </c>
      <c r="F56" s="22"/>
      <c r="G56" s="99">
        <f t="shared" si="1"/>
        <v>0</v>
      </c>
    </row>
    <row r="57" spans="3:7" ht="22.8" x14ac:dyDescent="0.2">
      <c r="C57" s="8">
        <v>10</v>
      </c>
      <c r="D57" s="16" t="s">
        <v>105</v>
      </c>
      <c r="E57" s="129">
        <v>792</v>
      </c>
      <c r="F57" s="22"/>
      <c r="G57" s="99">
        <f t="shared" si="1"/>
        <v>0</v>
      </c>
    </row>
    <row r="58" spans="3:7" ht="12" thickBot="1" x14ac:dyDescent="0.25">
      <c r="C58" s="57">
        <v>11</v>
      </c>
      <c r="D58" s="130" t="s">
        <v>133</v>
      </c>
      <c r="E58" s="131">
        <v>14</v>
      </c>
      <c r="F58" s="59"/>
      <c r="G58" s="132">
        <f>(E58*F58)*12</f>
        <v>0</v>
      </c>
    </row>
    <row r="59" spans="3:7" ht="12" x14ac:dyDescent="0.2">
      <c r="C59" s="374" t="s">
        <v>106</v>
      </c>
      <c r="D59" s="375"/>
      <c r="E59" s="375"/>
      <c r="F59" s="376"/>
      <c r="G59" s="99">
        <f>SUM(G48:G58)</f>
        <v>0</v>
      </c>
    </row>
    <row r="60" spans="3:7" ht="12" x14ac:dyDescent="0.2">
      <c r="C60" s="377" t="s">
        <v>107</v>
      </c>
      <c r="D60" s="378"/>
      <c r="E60" s="378"/>
      <c r="F60" s="378"/>
      <c r="G60" s="101">
        <f>G59*15%</f>
        <v>0</v>
      </c>
    </row>
    <row r="61" spans="3:7" ht="12" customHeight="1" x14ac:dyDescent="0.25">
      <c r="C61" s="377" t="s">
        <v>108</v>
      </c>
      <c r="D61" s="378"/>
      <c r="E61" s="378"/>
      <c r="F61" s="378"/>
      <c r="G61" s="102">
        <f>G59+G60</f>
        <v>0</v>
      </c>
    </row>
    <row r="62" spans="3:7" ht="12" customHeight="1" x14ac:dyDescent="0.25">
      <c r="C62" s="377" t="s">
        <v>109</v>
      </c>
      <c r="D62" s="378"/>
      <c r="E62" s="378"/>
      <c r="F62" s="378"/>
      <c r="G62" s="102">
        <f>(G61*$D$77)+G61</f>
        <v>0</v>
      </c>
    </row>
    <row r="63" spans="3:7" ht="12.6" customHeight="1" thickBot="1" x14ac:dyDescent="0.3">
      <c r="C63" s="379" t="s">
        <v>110</v>
      </c>
      <c r="D63" s="380"/>
      <c r="E63" s="380"/>
      <c r="F63" s="380"/>
      <c r="G63" s="103">
        <f>(G62*$E$77)+G62</f>
        <v>0</v>
      </c>
    </row>
    <row r="64" spans="3:7" ht="12.6" customHeight="1" thickBot="1" x14ac:dyDescent="0.3">
      <c r="C64" s="365" t="s">
        <v>111</v>
      </c>
      <c r="D64" s="366"/>
      <c r="E64" s="366"/>
      <c r="F64" s="367"/>
      <c r="G64" s="104">
        <f>G63+G62+G61</f>
        <v>0</v>
      </c>
    </row>
    <row r="65" spans="3:7" ht="12" x14ac:dyDescent="0.2">
      <c r="C65" s="30"/>
      <c r="D65" s="30"/>
      <c r="E65" s="30"/>
      <c r="F65" s="30"/>
      <c r="G65" s="30"/>
    </row>
    <row r="66" spans="3:7" ht="12" thickBot="1" x14ac:dyDescent="0.25"/>
    <row r="67" spans="3:7" ht="16.2" thickBot="1" x14ac:dyDescent="0.35">
      <c r="C67" s="368" t="s">
        <v>34</v>
      </c>
      <c r="D67" s="369"/>
      <c r="E67" s="369"/>
      <c r="F67" s="369"/>
      <c r="G67" s="370"/>
    </row>
    <row r="68" spans="3:7" ht="24.6" thickBot="1" x14ac:dyDescent="0.25">
      <c r="C68" s="86" t="s">
        <v>1</v>
      </c>
      <c r="D68" s="25" t="s">
        <v>35</v>
      </c>
      <c r="E68" s="105" t="s">
        <v>3</v>
      </c>
      <c r="F68" s="7" t="s">
        <v>5</v>
      </c>
      <c r="G68" s="98" t="s">
        <v>101</v>
      </c>
    </row>
    <row r="69" spans="3:7" ht="46.2" x14ac:dyDescent="0.2">
      <c r="C69" s="87">
        <v>1</v>
      </c>
      <c r="D69" s="88" t="s">
        <v>36</v>
      </c>
      <c r="E69" s="26">
        <v>118</v>
      </c>
      <c r="F69" s="106"/>
      <c r="G69" s="107">
        <f>(E69*F69)*12</f>
        <v>0</v>
      </c>
    </row>
    <row r="70" spans="3:7" ht="23.4" x14ac:dyDescent="0.2">
      <c r="C70" s="133">
        <v>2</v>
      </c>
      <c r="D70" s="16" t="s">
        <v>38</v>
      </c>
      <c r="E70" s="27">
        <v>28</v>
      </c>
      <c r="F70" s="108"/>
      <c r="G70" s="107">
        <f>(E70*F70)*6</f>
        <v>0</v>
      </c>
    </row>
    <row r="71" spans="3:7" ht="24" thickBot="1" x14ac:dyDescent="0.25">
      <c r="C71" s="109">
        <v>3</v>
      </c>
      <c r="D71" s="17" t="s">
        <v>134</v>
      </c>
      <c r="E71" s="110">
        <v>8</v>
      </c>
      <c r="F71" s="111"/>
      <c r="G71" s="107">
        <f>(E71*F71)*6</f>
        <v>0</v>
      </c>
    </row>
    <row r="72" spans="3:7" ht="12" x14ac:dyDescent="0.2">
      <c r="C72" s="371" t="s">
        <v>106</v>
      </c>
      <c r="D72" s="372"/>
      <c r="E72" s="372"/>
      <c r="F72" s="373"/>
      <c r="G72" s="100">
        <f>SUM(G69:G71)</f>
        <v>0</v>
      </c>
    </row>
    <row r="73" spans="3:7" ht="12" x14ac:dyDescent="0.2">
      <c r="C73" s="359" t="s">
        <v>107</v>
      </c>
      <c r="D73" s="360"/>
      <c r="E73" s="360"/>
      <c r="F73" s="361"/>
      <c r="G73" s="101">
        <f>G72*15%</f>
        <v>0</v>
      </c>
    </row>
    <row r="74" spans="3:7" ht="12" x14ac:dyDescent="0.25">
      <c r="C74" s="359" t="s">
        <v>112</v>
      </c>
      <c r="D74" s="360"/>
      <c r="E74" s="360"/>
      <c r="F74" s="361"/>
      <c r="G74" s="102">
        <f>G72+G73</f>
        <v>0</v>
      </c>
    </row>
    <row r="75" spans="3:7" ht="12" x14ac:dyDescent="0.25">
      <c r="C75" s="359" t="s">
        <v>113</v>
      </c>
      <c r="D75" s="360"/>
      <c r="E75" s="360"/>
      <c r="F75" s="361"/>
      <c r="G75" s="102">
        <f>(G74*$D$77)+G74</f>
        <v>0</v>
      </c>
    </row>
    <row r="76" spans="3:7" ht="12.6" thickBot="1" x14ac:dyDescent="0.3">
      <c r="C76" s="359" t="s">
        <v>114</v>
      </c>
      <c r="D76" s="360"/>
      <c r="E76" s="360"/>
      <c r="F76" s="361"/>
      <c r="G76" s="102">
        <f>(G75*$E$77)+G75</f>
        <v>0</v>
      </c>
    </row>
    <row r="77" spans="3:7" ht="12.6" thickBot="1" x14ac:dyDescent="0.3">
      <c r="C77" s="330" t="s">
        <v>115</v>
      </c>
      <c r="D77" s="331"/>
      <c r="E77" s="331"/>
      <c r="F77" s="331"/>
      <c r="G77" s="104">
        <f>G76+G75+G74</f>
        <v>0</v>
      </c>
    </row>
    <row r="78" spans="3:7" ht="12" x14ac:dyDescent="0.2">
      <c r="C78" s="30"/>
      <c r="D78" s="30"/>
      <c r="E78" s="30"/>
      <c r="F78" s="30"/>
      <c r="G78" s="30"/>
    </row>
    <row r="80" spans="3:7" ht="12.6" thickBot="1" x14ac:dyDescent="0.3">
      <c r="C80" s="362" t="s">
        <v>116</v>
      </c>
      <c r="D80" s="362"/>
      <c r="E80" s="362"/>
      <c r="F80" s="362"/>
      <c r="G80" s="112"/>
    </row>
    <row r="81" spans="3:6" ht="14.4" thickBot="1" x14ac:dyDescent="0.3">
      <c r="C81" s="113" t="s">
        <v>117</v>
      </c>
      <c r="D81" s="114" t="s">
        <v>118</v>
      </c>
      <c r="E81" s="114" t="s">
        <v>119</v>
      </c>
      <c r="F81" s="115" t="s">
        <v>120</v>
      </c>
    </row>
    <row r="82" spans="3:6" ht="14.4" thickBot="1" x14ac:dyDescent="0.3">
      <c r="C82" s="116" t="s">
        <v>121</v>
      </c>
      <c r="D82" s="117"/>
      <c r="E82" s="117"/>
      <c r="F82" s="118"/>
    </row>
    <row r="84" spans="3:6" ht="12" thickBot="1" x14ac:dyDescent="0.25"/>
    <row r="85" spans="3:6" ht="14.4" thickBot="1" x14ac:dyDescent="0.3">
      <c r="C85" s="363" t="s">
        <v>122</v>
      </c>
      <c r="D85" s="364"/>
      <c r="E85" s="119">
        <f>G43+G64+G77</f>
        <v>0</v>
      </c>
    </row>
    <row r="88" spans="3:6" ht="13.8" x14ac:dyDescent="0.25">
      <c r="E88" s="120"/>
      <c r="F88" s="1"/>
    </row>
    <row r="89" spans="3:6" ht="14.4" thickBot="1" x14ac:dyDescent="0.3">
      <c r="C89" s="121"/>
      <c r="E89" s="122"/>
      <c r="F89" s="1"/>
    </row>
    <row r="90" spans="3:6" ht="13.8" x14ac:dyDescent="0.25">
      <c r="E90" s="120"/>
      <c r="F90" s="1"/>
    </row>
    <row r="91" spans="3:6" ht="13.8" x14ac:dyDescent="0.25">
      <c r="C91" s="123" t="s">
        <v>123</v>
      </c>
      <c r="E91" s="80" t="s">
        <v>124</v>
      </c>
      <c r="F91" s="1"/>
    </row>
  </sheetData>
  <mergeCells count="36">
    <mergeCell ref="B10:G10"/>
    <mergeCell ref="C2:G2"/>
    <mergeCell ref="C5:G5"/>
    <mergeCell ref="C6:G6"/>
    <mergeCell ref="B8:G8"/>
    <mergeCell ref="B9:G9"/>
    <mergeCell ref="B17:G17"/>
    <mergeCell ref="C23:G23"/>
    <mergeCell ref="C24:G24"/>
    <mergeCell ref="C38:F38"/>
    <mergeCell ref="C39:F39"/>
    <mergeCell ref="B11:G11"/>
    <mergeCell ref="B12:G12"/>
    <mergeCell ref="B13:G14"/>
    <mergeCell ref="B15:G15"/>
    <mergeCell ref="B16:G16"/>
    <mergeCell ref="C40:F40"/>
    <mergeCell ref="C41:F41"/>
    <mergeCell ref="C42:F42"/>
    <mergeCell ref="C43:F43"/>
    <mergeCell ref="C46:G46"/>
    <mergeCell ref="C59:F59"/>
    <mergeCell ref="C60:F60"/>
    <mergeCell ref="C61:F61"/>
    <mergeCell ref="C62:F62"/>
    <mergeCell ref="C63:F63"/>
    <mergeCell ref="C64:F64"/>
    <mergeCell ref="C67:G67"/>
    <mergeCell ref="C72:F72"/>
    <mergeCell ref="C73:F73"/>
    <mergeCell ref="C74:F74"/>
    <mergeCell ref="C75:F75"/>
    <mergeCell ref="C76:F76"/>
    <mergeCell ref="C77:F77"/>
    <mergeCell ref="C80:F80"/>
    <mergeCell ref="C85:D85"/>
  </mergeCells>
  <pageMargins left="0.7" right="0.7" top="0.75" bottom="0.75" header="0.3" footer="0.3"/>
  <pageSetup paperSize="8" scale="8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21A3F-3F68-4C24-9D24-C2D3E419FAED}">
  <sheetPr>
    <tabColor rgb="FF92D050"/>
    <pageSetUpPr fitToPage="1"/>
  </sheetPr>
  <dimension ref="A1:J112"/>
  <sheetViews>
    <sheetView view="pageBreakPreview" topLeftCell="A4" zoomScale="80" zoomScaleNormal="90" zoomScaleSheetLayoutView="80" workbookViewId="0">
      <selection activeCell="B13" sqref="B13:G13"/>
    </sheetView>
  </sheetViews>
  <sheetFormatPr defaultColWidth="8.88671875" defaultRowHeight="11.4" x14ac:dyDescent="0.3"/>
  <cols>
    <col min="1" max="1" width="8.88671875" style="78"/>
    <col min="2" max="2" width="23.109375" style="78" bestFit="1" customWidth="1"/>
    <col min="3" max="3" width="39.6640625" style="78" customWidth="1"/>
    <col min="4" max="4" width="22.5546875" style="78" customWidth="1"/>
    <col min="5" max="5" width="23.6640625" style="149" customWidth="1"/>
    <col min="6" max="7" width="23.6640625" style="78" customWidth="1"/>
    <col min="8" max="8" width="25.88671875" style="78" customWidth="1"/>
    <col min="9" max="9" width="8.88671875" style="78"/>
    <col min="10" max="10" width="12.33203125" style="78" customWidth="1"/>
    <col min="11" max="11" width="12.6640625" style="78" customWidth="1"/>
    <col min="12" max="16384" width="8.88671875" style="78"/>
  </cols>
  <sheetData>
    <row r="1" spans="1:7" ht="12" thickBot="1" x14ac:dyDescent="0.35"/>
    <row r="2" spans="1:7" s="150" customFormat="1" ht="29.4" customHeight="1" thickBot="1" x14ac:dyDescent="0.35">
      <c r="B2" s="151" t="s">
        <v>53</v>
      </c>
      <c r="C2" s="298" t="s">
        <v>217</v>
      </c>
      <c r="D2" s="299"/>
      <c r="E2" s="299"/>
      <c r="F2" s="299"/>
      <c r="G2" s="300"/>
    </row>
    <row r="3" spans="1:7" s="152" customFormat="1" ht="29.4" customHeight="1" thickBot="1" x14ac:dyDescent="0.35">
      <c r="B3" s="151" t="s">
        <v>54</v>
      </c>
      <c r="C3" s="301" t="s">
        <v>171</v>
      </c>
      <c r="D3" s="302"/>
      <c r="E3" s="302"/>
      <c r="F3" s="302"/>
      <c r="G3" s="303"/>
    </row>
    <row r="4" spans="1:7" s="150" customFormat="1" ht="29.4" customHeight="1" thickBot="1" x14ac:dyDescent="0.35">
      <c r="B4" s="227" t="s">
        <v>229</v>
      </c>
      <c r="C4" s="416" t="s">
        <v>216</v>
      </c>
      <c r="D4" s="417"/>
      <c r="E4" s="417"/>
      <c r="F4" s="417"/>
      <c r="G4" s="418"/>
    </row>
    <row r="5" spans="1:7" s="150" customFormat="1" ht="29.4" customHeight="1" thickBot="1" x14ac:dyDescent="0.35">
      <c r="B5" s="151" t="s">
        <v>57</v>
      </c>
      <c r="C5" s="343"/>
      <c r="D5" s="344"/>
      <c r="E5" s="344"/>
      <c r="F5" s="344"/>
      <c r="G5" s="345"/>
    </row>
    <row r="6" spans="1:7" s="153" customFormat="1" ht="22.95" customHeight="1" thickBot="1" x14ac:dyDescent="0.35">
      <c r="B6" s="179"/>
      <c r="C6" s="179"/>
      <c r="D6" s="179"/>
      <c r="E6" s="179"/>
      <c r="F6" s="179"/>
    </row>
    <row r="7" spans="1:7" s="153" customFormat="1" ht="32.4" customHeight="1" x14ac:dyDescent="0.3">
      <c r="A7" s="150"/>
      <c r="B7" s="304" t="s">
        <v>58</v>
      </c>
      <c r="C7" s="305"/>
      <c r="D7" s="305"/>
      <c r="E7" s="305"/>
      <c r="F7" s="305"/>
      <c r="G7" s="306"/>
    </row>
    <row r="8" spans="1:7" s="153" customFormat="1" ht="32.4" customHeight="1" x14ac:dyDescent="0.3">
      <c r="A8" s="150"/>
      <c r="B8" s="295" t="s">
        <v>59</v>
      </c>
      <c r="C8" s="296"/>
      <c r="D8" s="296"/>
      <c r="E8" s="296"/>
      <c r="F8" s="296"/>
      <c r="G8" s="297"/>
    </row>
    <row r="9" spans="1:7" s="153" customFormat="1" ht="32.4" customHeight="1" x14ac:dyDescent="0.3">
      <c r="A9" s="150"/>
      <c r="B9" s="307" t="s">
        <v>187</v>
      </c>
      <c r="C9" s="308"/>
      <c r="D9" s="308"/>
      <c r="E9" s="308"/>
      <c r="F9" s="308"/>
      <c r="G9" s="309"/>
    </row>
    <row r="10" spans="1:7" s="153" customFormat="1" ht="54.6" customHeight="1" x14ac:dyDescent="0.3">
      <c r="A10" s="150"/>
      <c r="B10" s="321" t="s">
        <v>194</v>
      </c>
      <c r="C10" s="322"/>
      <c r="D10" s="322"/>
      <c r="E10" s="322"/>
      <c r="F10" s="322"/>
      <c r="G10" s="323"/>
    </row>
    <row r="11" spans="1:7" s="153" customFormat="1" ht="32.4" customHeight="1" x14ac:dyDescent="0.3">
      <c r="A11" s="150"/>
      <c r="B11" s="307" t="s">
        <v>247</v>
      </c>
      <c r="C11" s="308"/>
      <c r="D11" s="308"/>
      <c r="E11" s="308"/>
      <c r="F11" s="308"/>
      <c r="G11" s="309"/>
    </row>
    <row r="12" spans="1:7" s="153" customFormat="1" ht="32.4" customHeight="1" x14ac:dyDescent="0.3">
      <c r="A12" s="150"/>
      <c r="B12" s="307" t="s">
        <v>188</v>
      </c>
      <c r="C12" s="308"/>
      <c r="D12" s="308"/>
      <c r="E12" s="308"/>
      <c r="F12" s="308"/>
      <c r="G12" s="309"/>
    </row>
    <row r="13" spans="1:7" s="153" customFormat="1" ht="30.6" customHeight="1" x14ac:dyDescent="0.3">
      <c r="A13" s="150"/>
      <c r="B13" s="307" t="s">
        <v>246</v>
      </c>
      <c r="C13" s="308"/>
      <c r="D13" s="308"/>
      <c r="E13" s="308"/>
      <c r="F13" s="308"/>
      <c r="G13" s="309"/>
    </row>
    <row r="14" spans="1:7" s="153" customFormat="1" ht="32.4" customHeight="1" x14ac:dyDescent="0.3">
      <c r="A14" s="150"/>
      <c r="B14" s="307" t="s">
        <v>243</v>
      </c>
      <c r="C14" s="308"/>
      <c r="D14" s="308"/>
      <c r="E14" s="308"/>
      <c r="F14" s="308"/>
      <c r="G14" s="309"/>
    </row>
    <row r="15" spans="1:7" s="153" customFormat="1" ht="32.4" customHeight="1" x14ac:dyDescent="0.3">
      <c r="A15" s="150"/>
      <c r="B15" s="307" t="s">
        <v>244</v>
      </c>
      <c r="C15" s="308"/>
      <c r="D15" s="308"/>
      <c r="E15" s="308"/>
      <c r="F15" s="308"/>
      <c r="G15" s="309"/>
    </row>
    <row r="16" spans="1:7" s="153" customFormat="1" ht="32.4" customHeight="1" thickBot="1" x14ac:dyDescent="0.35">
      <c r="A16" s="150"/>
      <c r="B16" s="324" t="s">
        <v>245</v>
      </c>
      <c r="C16" s="325"/>
      <c r="D16" s="325"/>
      <c r="E16" s="325"/>
      <c r="F16" s="325"/>
      <c r="G16" s="326"/>
    </row>
    <row r="17" spans="1:10" s="153" customFormat="1" ht="24.6" customHeight="1" thickBot="1" x14ac:dyDescent="0.35">
      <c r="B17" s="179"/>
      <c r="C17" s="179"/>
      <c r="D17" s="179"/>
      <c r="E17" s="179"/>
      <c r="F17" s="179"/>
    </row>
    <row r="18" spans="1:10" ht="33.6" customHeight="1" thickBot="1" x14ac:dyDescent="0.35">
      <c r="A18" s="154"/>
      <c r="B18" s="315" t="s">
        <v>177</v>
      </c>
      <c r="C18" s="316"/>
      <c r="D18" s="316"/>
      <c r="E18" s="316"/>
      <c r="F18" s="316"/>
      <c r="G18" s="317"/>
    </row>
    <row r="19" spans="1:10" ht="33.6" customHeight="1" thickBot="1" x14ac:dyDescent="0.35">
      <c r="B19" s="169" t="s">
        <v>117</v>
      </c>
      <c r="C19" s="170" t="s">
        <v>118</v>
      </c>
      <c r="D19" s="170" t="s">
        <v>119</v>
      </c>
      <c r="E19" s="318" t="s">
        <v>120</v>
      </c>
      <c r="F19" s="319"/>
      <c r="G19" s="320"/>
      <c r="J19" s="160"/>
    </row>
    <row r="20" spans="1:10" ht="22.8" customHeight="1" thickBot="1" x14ac:dyDescent="0.35">
      <c r="B20" s="171" t="s">
        <v>172</v>
      </c>
      <c r="C20" s="226"/>
      <c r="D20" s="226"/>
      <c r="E20" s="354"/>
      <c r="F20" s="355"/>
      <c r="G20" s="413"/>
      <c r="J20" s="160"/>
    </row>
    <row r="22" spans="1:10" ht="12" thickBot="1" x14ac:dyDescent="0.35"/>
    <row r="23" spans="1:10" ht="34.200000000000003" customHeight="1" thickBot="1" x14ac:dyDescent="0.35">
      <c r="B23" s="315" t="s">
        <v>197</v>
      </c>
      <c r="C23" s="316"/>
      <c r="D23" s="316"/>
      <c r="E23" s="316"/>
      <c r="F23" s="316"/>
      <c r="G23" s="317"/>
    </row>
    <row r="24" spans="1:10" ht="34.200000000000003" customHeight="1" thickBot="1" x14ac:dyDescent="0.35">
      <c r="B24" s="351" t="s">
        <v>70</v>
      </c>
      <c r="C24" s="352"/>
      <c r="D24" s="352"/>
      <c r="E24" s="352"/>
      <c r="F24" s="352"/>
      <c r="G24" s="353"/>
    </row>
    <row r="25" spans="1:10" ht="34.200000000000003" customHeight="1" thickBot="1" x14ac:dyDescent="0.35">
      <c r="B25" s="137" t="s">
        <v>1</v>
      </c>
      <c r="C25" s="177" t="s">
        <v>2</v>
      </c>
      <c r="D25" s="177" t="s">
        <v>3</v>
      </c>
      <c r="E25" s="177" t="s">
        <v>4</v>
      </c>
      <c r="F25" s="177" t="s">
        <v>5</v>
      </c>
      <c r="G25" s="178" t="s">
        <v>101</v>
      </c>
    </row>
    <row r="26" spans="1:10" ht="34.200000000000003" customHeight="1" x14ac:dyDescent="0.3">
      <c r="B26" s="214">
        <v>1</v>
      </c>
      <c r="C26" s="9" t="s">
        <v>230</v>
      </c>
      <c r="D26" s="228">
        <v>96</v>
      </c>
      <c r="E26" s="217" t="s">
        <v>7</v>
      </c>
      <c r="F26" s="163"/>
      <c r="G26" s="164">
        <f t="shared" ref="G26:G37" si="0">(D26*F26)*12</f>
        <v>0</v>
      </c>
    </row>
    <row r="27" spans="1:10" ht="34.200000000000003" customHeight="1" x14ac:dyDescent="0.3">
      <c r="B27" s="135">
        <v>2</v>
      </c>
      <c r="C27" s="13" t="s">
        <v>8</v>
      </c>
      <c r="D27" s="229">
        <f>'[3]HYGIENE CLUSTER B - 1. DDU'!E25+'[3]HYGIENE CLUSTER B - 2. PE SWH'!E25+'[3]HYGIENE CLUSTER B - 3.Uitenhage'!E25+'[3]HYGIENE CLUSTER B - 4.PE Sanlam'!E25+'[3]HYGIENE CLUSTER B - 5. PE ROR'!E25+'[3]HYGIENE CLUSTER B - 6.ELondon'!E25+'[3]HYGIENE CLUSTER B - 7. Mthatha'!E25</f>
        <v>135</v>
      </c>
      <c r="E27" s="140" t="s">
        <v>7</v>
      </c>
      <c r="F27" s="165"/>
      <c r="G27" s="166">
        <f t="shared" si="0"/>
        <v>0</v>
      </c>
    </row>
    <row r="28" spans="1:10" ht="34.200000000000003" customHeight="1" x14ac:dyDescent="0.3">
      <c r="B28" s="135">
        <v>3</v>
      </c>
      <c r="C28" s="13" t="s">
        <v>139</v>
      </c>
      <c r="D28" s="229">
        <v>23</v>
      </c>
      <c r="E28" s="140" t="s">
        <v>7</v>
      </c>
      <c r="F28" s="165"/>
      <c r="G28" s="166">
        <f t="shared" si="0"/>
        <v>0</v>
      </c>
    </row>
    <row r="29" spans="1:10" ht="34.200000000000003" customHeight="1" x14ac:dyDescent="0.3">
      <c r="B29" s="135">
        <v>4</v>
      </c>
      <c r="C29" s="13" t="s">
        <v>10</v>
      </c>
      <c r="D29" s="229">
        <f>'[3]HYGIENE CLUSTER B - 1. DDU'!E28+'[3]HYGIENE CLUSTER B - 2. PE SWH'!E28+'[3]HYGIENE CLUSTER B - 3.Uitenhage'!E28+'[3]HYGIENE CLUSTER B - 4.PE Sanlam'!E28+'[3]HYGIENE CLUSTER B - 5. PE ROR'!E28+'[3]HYGIENE CLUSTER B - 6.ELondon'!E28+'[3]HYGIENE CLUSTER B - 7. Mthatha'!E28</f>
        <v>90</v>
      </c>
      <c r="E29" s="140" t="s">
        <v>7</v>
      </c>
      <c r="F29" s="165"/>
      <c r="G29" s="166">
        <f t="shared" si="0"/>
        <v>0</v>
      </c>
    </row>
    <row r="30" spans="1:10" ht="34.200000000000003" customHeight="1" x14ac:dyDescent="0.3">
      <c r="B30" s="135">
        <v>5</v>
      </c>
      <c r="C30" s="13" t="s">
        <v>11</v>
      </c>
      <c r="D30" s="229">
        <v>16</v>
      </c>
      <c r="E30" s="140" t="s">
        <v>7</v>
      </c>
      <c r="F30" s="165"/>
      <c r="G30" s="166">
        <f t="shared" si="0"/>
        <v>0</v>
      </c>
    </row>
    <row r="31" spans="1:10" ht="34.200000000000003" customHeight="1" x14ac:dyDescent="0.3">
      <c r="B31" s="135">
        <v>6</v>
      </c>
      <c r="C31" s="13" t="s">
        <v>164</v>
      </c>
      <c r="D31" s="229">
        <f>'[3]HYGIENE CLUSTER B - 1. DDU'!E30+'[3]HYGIENE CLUSTER B - 2. PE SWH'!E30+'[3]HYGIENE CLUSTER B - 3.Uitenhage'!E30+'[3]HYGIENE CLUSTER B - 4.PE Sanlam'!E30+'[3]HYGIENE CLUSTER B - 5. PE ROR'!E30+'[3]HYGIENE CLUSTER B - 6.ELondon'!E30+'[3]HYGIENE CLUSTER B - 7. Mthatha'!E30</f>
        <v>92</v>
      </c>
      <c r="E31" s="140" t="s">
        <v>7</v>
      </c>
      <c r="F31" s="165"/>
      <c r="G31" s="166">
        <f t="shared" si="0"/>
        <v>0</v>
      </c>
    </row>
    <row r="32" spans="1:10" ht="34.200000000000003" customHeight="1" x14ac:dyDescent="0.3">
      <c r="B32" s="135">
        <v>7</v>
      </c>
      <c r="C32" s="13" t="s">
        <v>165</v>
      </c>
      <c r="D32" s="229">
        <f>'[3]HYGIENE CLUSTER B - 1. DDU'!E31+'[3]HYGIENE CLUSTER B - 2. PE SWH'!E31+'[3]HYGIENE CLUSTER B - 3.Uitenhage'!E31+'[3]HYGIENE CLUSTER B - 4.PE Sanlam'!E31+'[3]HYGIENE CLUSTER B - 5. PE ROR'!E31+'[3]HYGIENE CLUSTER B - 6.ELondon'!E31+'[3]HYGIENE CLUSTER B - 7. Mthatha'!E31</f>
        <v>135</v>
      </c>
      <c r="E32" s="140" t="s">
        <v>7</v>
      </c>
      <c r="F32" s="165"/>
      <c r="G32" s="166">
        <f t="shared" si="0"/>
        <v>0</v>
      </c>
    </row>
    <row r="33" spans="2:9" ht="34.200000000000003" customHeight="1" x14ac:dyDescent="0.3">
      <c r="B33" s="135">
        <v>8</v>
      </c>
      <c r="C33" s="13" t="s">
        <v>74</v>
      </c>
      <c r="D33" s="229">
        <v>103</v>
      </c>
      <c r="E33" s="140" t="s">
        <v>7</v>
      </c>
      <c r="F33" s="165"/>
      <c r="G33" s="166">
        <f t="shared" si="0"/>
        <v>0</v>
      </c>
      <c r="I33" s="230"/>
    </row>
    <row r="34" spans="2:9" ht="34.200000000000003" customHeight="1" x14ac:dyDescent="0.3">
      <c r="B34" s="135">
        <v>9</v>
      </c>
      <c r="C34" s="16" t="s">
        <v>232</v>
      </c>
      <c r="D34" s="229">
        <v>103</v>
      </c>
      <c r="E34" s="140" t="s">
        <v>7</v>
      </c>
      <c r="F34" s="165"/>
      <c r="G34" s="166">
        <f t="shared" si="0"/>
        <v>0</v>
      </c>
    </row>
    <row r="35" spans="2:9" ht="34.200000000000003" customHeight="1" x14ac:dyDescent="0.3">
      <c r="B35" s="135">
        <v>10</v>
      </c>
      <c r="C35" s="13" t="s">
        <v>16</v>
      </c>
      <c r="D35" s="229">
        <f>'[3]HYGIENE CLUSTER B - 1. DDU'!E34+'[3]HYGIENE CLUSTER B - 2. PE SWH'!E34+'[3]HYGIENE CLUSTER B - 3.Uitenhage'!E34+'[3]HYGIENE CLUSTER B - 4.PE Sanlam'!E34+'[3]HYGIENE CLUSTER B - 5. PE ROR'!E34+'[3]HYGIENE CLUSTER B - 6.ELondon'!E34+'[3]HYGIENE CLUSTER B - 7. Mthatha'!E34</f>
        <v>17</v>
      </c>
      <c r="E35" s="140" t="s">
        <v>7</v>
      </c>
      <c r="F35" s="165"/>
      <c r="G35" s="166">
        <f t="shared" si="0"/>
        <v>0</v>
      </c>
    </row>
    <row r="36" spans="2:9" ht="34.200000000000003" customHeight="1" x14ac:dyDescent="0.3">
      <c r="B36" s="135">
        <v>11</v>
      </c>
      <c r="C36" s="16" t="s">
        <v>233</v>
      </c>
      <c r="D36" s="229">
        <v>143</v>
      </c>
      <c r="E36" s="140" t="s">
        <v>7</v>
      </c>
      <c r="F36" s="165"/>
      <c r="G36" s="166">
        <f t="shared" si="0"/>
        <v>0</v>
      </c>
    </row>
    <row r="37" spans="2:9" ht="34.200000000000003" customHeight="1" thickBot="1" x14ac:dyDescent="0.35">
      <c r="B37" s="136">
        <v>12</v>
      </c>
      <c r="C37" s="37" t="s">
        <v>231</v>
      </c>
      <c r="D37" s="231">
        <v>2</v>
      </c>
      <c r="E37" s="141" t="s">
        <v>7</v>
      </c>
      <c r="F37" s="167"/>
      <c r="G37" s="168">
        <f t="shared" si="0"/>
        <v>0</v>
      </c>
    </row>
    <row r="38" spans="2:9" ht="29.4" customHeight="1" thickBot="1" x14ac:dyDescent="0.35">
      <c r="B38" s="327" t="s">
        <v>106</v>
      </c>
      <c r="C38" s="328"/>
      <c r="D38" s="328"/>
      <c r="E38" s="328"/>
      <c r="F38" s="329"/>
      <c r="G38" s="159">
        <f>SUM(G26:G37)</f>
        <v>0</v>
      </c>
      <c r="I38" s="160"/>
    </row>
    <row r="39" spans="2:9" ht="29.4" customHeight="1" thickBot="1" x14ac:dyDescent="0.35">
      <c r="B39" s="330" t="s">
        <v>107</v>
      </c>
      <c r="C39" s="331"/>
      <c r="D39" s="331"/>
      <c r="E39" s="331"/>
      <c r="F39" s="332"/>
      <c r="G39" s="161">
        <f>G38*15%</f>
        <v>0</v>
      </c>
      <c r="I39" s="160"/>
    </row>
    <row r="40" spans="2:9" ht="29.4" customHeight="1" thickBot="1" x14ac:dyDescent="0.35">
      <c r="B40" s="330" t="s">
        <v>203</v>
      </c>
      <c r="C40" s="331"/>
      <c r="D40" s="331"/>
      <c r="E40" s="331"/>
      <c r="F40" s="332"/>
      <c r="G40" s="144">
        <f>G38+G39</f>
        <v>0</v>
      </c>
      <c r="I40" s="160"/>
    </row>
    <row r="41" spans="2:9" ht="29.4" customHeight="1" thickBot="1" x14ac:dyDescent="0.35">
      <c r="B41" s="330" t="s">
        <v>204</v>
      </c>
      <c r="C41" s="331"/>
      <c r="D41" s="331"/>
      <c r="E41" s="331"/>
      <c r="F41" s="332"/>
      <c r="G41" s="144">
        <f>(G40*$C$20)+G40</f>
        <v>0</v>
      </c>
      <c r="I41" s="160"/>
    </row>
    <row r="42" spans="2:9" ht="29.4" customHeight="1" thickBot="1" x14ac:dyDescent="0.35">
      <c r="B42" s="330" t="s">
        <v>205</v>
      </c>
      <c r="C42" s="331"/>
      <c r="D42" s="331"/>
      <c r="E42" s="331"/>
      <c r="F42" s="332"/>
      <c r="G42" s="144">
        <f>(G41*$D$20)+G41</f>
        <v>0</v>
      </c>
      <c r="I42" s="160"/>
    </row>
    <row r="43" spans="2:9" ht="29.4" customHeight="1" thickBot="1" x14ac:dyDescent="0.35">
      <c r="B43" s="330" t="s">
        <v>206</v>
      </c>
      <c r="C43" s="331"/>
      <c r="D43" s="331"/>
      <c r="E43" s="331"/>
      <c r="F43" s="332"/>
      <c r="G43" s="144">
        <f>G42+G41+G40</f>
        <v>0</v>
      </c>
      <c r="I43" s="160"/>
    </row>
    <row r="44" spans="2:9" ht="12" x14ac:dyDescent="0.3">
      <c r="B44" s="30"/>
      <c r="C44" s="30"/>
      <c r="D44" s="30"/>
      <c r="E44" s="30"/>
      <c r="F44" s="30"/>
      <c r="G44" s="156"/>
    </row>
    <row r="45" spans="2:9" ht="38.4" customHeight="1" thickBot="1" x14ac:dyDescent="0.35">
      <c r="B45" s="349" t="s">
        <v>179</v>
      </c>
      <c r="C45" s="350"/>
      <c r="D45" s="350"/>
      <c r="E45" s="350"/>
      <c r="F45" s="350"/>
      <c r="G45" s="350"/>
    </row>
    <row r="46" spans="2:9" ht="38.4" customHeight="1" thickBot="1" x14ac:dyDescent="0.35">
      <c r="B46" s="137" t="s">
        <v>1</v>
      </c>
      <c r="C46" s="177" t="s">
        <v>20</v>
      </c>
      <c r="D46" s="177" t="s">
        <v>3</v>
      </c>
      <c r="E46" s="177" t="s">
        <v>4</v>
      </c>
      <c r="F46" s="177" t="s">
        <v>5</v>
      </c>
      <c r="G46" s="178" t="s">
        <v>101</v>
      </c>
    </row>
    <row r="47" spans="2:9" ht="38.4" customHeight="1" x14ac:dyDescent="0.3">
      <c r="B47" s="214">
        <v>1</v>
      </c>
      <c r="C47" s="215" t="s">
        <v>160</v>
      </c>
      <c r="D47" s="228">
        <v>112</v>
      </c>
      <c r="E47" s="217" t="s">
        <v>22</v>
      </c>
      <c r="F47" s="163"/>
      <c r="G47" s="164">
        <f t="shared" ref="G47:G59" si="1">(D47*F47)*12</f>
        <v>0</v>
      </c>
    </row>
    <row r="48" spans="2:9" ht="38.4" customHeight="1" x14ac:dyDescent="0.3">
      <c r="B48" s="135">
        <v>2</v>
      </c>
      <c r="C48" s="16" t="s">
        <v>193</v>
      </c>
      <c r="D48" s="229">
        <v>1</v>
      </c>
      <c r="E48" s="140" t="s">
        <v>22</v>
      </c>
      <c r="F48" s="165"/>
      <c r="G48" s="166">
        <f t="shared" si="1"/>
        <v>0</v>
      </c>
    </row>
    <row r="49" spans="2:9" ht="38.4" customHeight="1" x14ac:dyDescent="0.3">
      <c r="B49" s="135">
        <v>3</v>
      </c>
      <c r="C49" s="16" t="s">
        <v>24</v>
      </c>
      <c r="D49" s="229">
        <v>660</v>
      </c>
      <c r="E49" s="140" t="s">
        <v>22</v>
      </c>
      <c r="F49" s="165"/>
      <c r="G49" s="166">
        <f t="shared" si="1"/>
        <v>0</v>
      </c>
    </row>
    <row r="50" spans="2:9" ht="38.4" customHeight="1" x14ac:dyDescent="0.3">
      <c r="B50" s="135">
        <v>4</v>
      </c>
      <c r="C50" s="16" t="s">
        <v>25</v>
      </c>
      <c r="D50" s="229">
        <v>1</v>
      </c>
      <c r="E50" s="140" t="s">
        <v>22</v>
      </c>
      <c r="F50" s="165"/>
      <c r="G50" s="166">
        <f t="shared" si="1"/>
        <v>0</v>
      </c>
    </row>
    <row r="51" spans="2:9" ht="38.4" customHeight="1" x14ac:dyDescent="0.3">
      <c r="B51" s="135">
        <v>5</v>
      </c>
      <c r="C51" s="16" t="s">
        <v>26</v>
      </c>
      <c r="D51" s="229">
        <v>114</v>
      </c>
      <c r="E51" s="140" t="s">
        <v>22</v>
      </c>
      <c r="F51" s="165"/>
      <c r="G51" s="166">
        <f t="shared" si="1"/>
        <v>0</v>
      </c>
    </row>
    <row r="52" spans="2:9" ht="38.4" customHeight="1" x14ac:dyDescent="0.3">
      <c r="B52" s="135">
        <v>6</v>
      </c>
      <c r="C52" s="16" t="s">
        <v>142</v>
      </c>
      <c r="D52" s="229">
        <v>45</v>
      </c>
      <c r="E52" s="140" t="s">
        <v>22</v>
      </c>
      <c r="F52" s="165"/>
      <c r="G52" s="166">
        <f t="shared" si="1"/>
        <v>0</v>
      </c>
    </row>
    <row r="53" spans="2:9" ht="38.4" customHeight="1" x14ac:dyDescent="0.3">
      <c r="B53" s="135">
        <v>7</v>
      </c>
      <c r="C53" s="16" t="s">
        <v>33</v>
      </c>
      <c r="D53" s="229">
        <v>1</v>
      </c>
      <c r="E53" s="140" t="s">
        <v>22</v>
      </c>
      <c r="F53" s="165"/>
      <c r="G53" s="166">
        <f t="shared" si="1"/>
        <v>0</v>
      </c>
    </row>
    <row r="54" spans="2:9" ht="38.4" customHeight="1" x14ac:dyDescent="0.3">
      <c r="B54" s="135">
        <v>8</v>
      </c>
      <c r="C54" s="16" t="s">
        <v>28</v>
      </c>
      <c r="D54" s="229">
        <v>90</v>
      </c>
      <c r="E54" s="140" t="s">
        <v>22</v>
      </c>
      <c r="F54" s="165"/>
      <c r="G54" s="166">
        <f t="shared" si="1"/>
        <v>0</v>
      </c>
    </row>
    <row r="55" spans="2:9" ht="38.4" customHeight="1" x14ac:dyDescent="0.3">
      <c r="B55" s="135">
        <v>9</v>
      </c>
      <c r="C55" s="16" t="s">
        <v>29</v>
      </c>
      <c r="D55" s="229">
        <v>104</v>
      </c>
      <c r="E55" s="140" t="s">
        <v>22</v>
      </c>
      <c r="F55" s="165"/>
      <c r="G55" s="166">
        <f t="shared" si="1"/>
        <v>0</v>
      </c>
    </row>
    <row r="56" spans="2:9" ht="38.4" customHeight="1" x14ac:dyDescent="0.3">
      <c r="B56" s="135">
        <v>10</v>
      </c>
      <c r="C56" s="16" t="s">
        <v>30</v>
      </c>
      <c r="D56" s="229">
        <v>143</v>
      </c>
      <c r="E56" s="140" t="s">
        <v>22</v>
      </c>
      <c r="F56" s="165"/>
      <c r="G56" s="166">
        <f t="shared" si="1"/>
        <v>0</v>
      </c>
    </row>
    <row r="57" spans="2:9" ht="38.4" customHeight="1" x14ac:dyDescent="0.3">
      <c r="B57" s="135">
        <v>11</v>
      </c>
      <c r="C57" s="16" t="s">
        <v>31</v>
      </c>
      <c r="D57" s="229">
        <v>22</v>
      </c>
      <c r="E57" s="140" t="s">
        <v>22</v>
      </c>
      <c r="F57" s="165"/>
      <c r="G57" s="166">
        <f t="shared" si="1"/>
        <v>0</v>
      </c>
    </row>
    <row r="58" spans="2:9" ht="38.4" customHeight="1" x14ac:dyDescent="0.3">
      <c r="B58" s="135">
        <v>12</v>
      </c>
      <c r="C58" s="16" t="s">
        <v>43</v>
      </c>
      <c r="D58" s="229">
        <v>103</v>
      </c>
      <c r="E58" s="140" t="s">
        <v>22</v>
      </c>
      <c r="F58" s="165"/>
      <c r="G58" s="166">
        <f t="shared" si="1"/>
        <v>0</v>
      </c>
    </row>
    <row r="59" spans="2:9" ht="38.4" customHeight="1" thickBot="1" x14ac:dyDescent="0.35">
      <c r="B59" s="136">
        <v>13</v>
      </c>
      <c r="C59" s="37" t="s">
        <v>149</v>
      </c>
      <c r="D59" s="231">
        <v>500</v>
      </c>
      <c r="E59" s="141" t="s">
        <v>22</v>
      </c>
      <c r="F59" s="167"/>
      <c r="G59" s="168">
        <f t="shared" si="1"/>
        <v>0</v>
      </c>
    </row>
    <row r="60" spans="2:9" ht="38.4" customHeight="1" thickBot="1" x14ac:dyDescent="0.35">
      <c r="B60" s="327" t="s">
        <v>106</v>
      </c>
      <c r="C60" s="328"/>
      <c r="D60" s="328"/>
      <c r="E60" s="328"/>
      <c r="F60" s="329"/>
      <c r="G60" s="159">
        <f>SUM(G47:G59)</f>
        <v>0</v>
      </c>
      <c r="I60" s="160"/>
    </row>
    <row r="61" spans="2:9" ht="38.4" customHeight="1" thickBot="1" x14ac:dyDescent="0.35">
      <c r="B61" s="330" t="s">
        <v>107</v>
      </c>
      <c r="C61" s="331"/>
      <c r="D61" s="331"/>
      <c r="E61" s="331"/>
      <c r="F61" s="332"/>
      <c r="G61" s="161">
        <f>G60*15%</f>
        <v>0</v>
      </c>
      <c r="I61" s="160"/>
    </row>
    <row r="62" spans="2:9" ht="38.4" customHeight="1" thickBot="1" x14ac:dyDescent="0.35">
      <c r="B62" s="330" t="s">
        <v>198</v>
      </c>
      <c r="C62" s="331"/>
      <c r="D62" s="331"/>
      <c r="E62" s="331"/>
      <c r="F62" s="332">
        <f>F60+F61</f>
        <v>0</v>
      </c>
      <c r="G62" s="162">
        <f>G60+G61</f>
        <v>0</v>
      </c>
      <c r="I62" s="160"/>
    </row>
    <row r="63" spans="2:9" ht="38.4" customHeight="1" thickBot="1" x14ac:dyDescent="0.35">
      <c r="B63" s="330" t="s">
        <v>199</v>
      </c>
      <c r="C63" s="331"/>
      <c r="D63" s="331"/>
      <c r="E63" s="331"/>
      <c r="F63" s="332">
        <f>(F62*$C$79)+F62</f>
        <v>0</v>
      </c>
      <c r="G63" s="162">
        <f>(G62*$C$20)+G62</f>
        <v>0</v>
      </c>
      <c r="I63" s="160"/>
    </row>
    <row r="64" spans="2:9" ht="38.4" customHeight="1" thickBot="1" x14ac:dyDescent="0.35">
      <c r="B64" s="330" t="s">
        <v>200</v>
      </c>
      <c r="C64" s="331"/>
      <c r="D64" s="331"/>
      <c r="E64" s="331"/>
      <c r="F64" s="332">
        <f>(F63*$D$79)+F63</f>
        <v>0</v>
      </c>
      <c r="G64" s="162">
        <f>(G63*$D$20)+G63</f>
        <v>0</v>
      </c>
      <c r="I64" s="160"/>
    </row>
    <row r="65" spans="2:9" ht="38.4" customHeight="1" thickBot="1" x14ac:dyDescent="0.35">
      <c r="B65" s="330" t="s">
        <v>201</v>
      </c>
      <c r="C65" s="331"/>
      <c r="D65" s="331"/>
      <c r="E65" s="331"/>
      <c r="F65" s="332">
        <f>F64+F63+F62</f>
        <v>0</v>
      </c>
      <c r="G65" s="144">
        <f>G64+G63+G62</f>
        <v>0</v>
      </c>
      <c r="I65" s="160"/>
    </row>
    <row r="66" spans="2:9" ht="12" x14ac:dyDescent="0.3">
      <c r="B66" s="30"/>
      <c r="C66" s="30"/>
      <c r="D66" s="30"/>
      <c r="E66" s="30"/>
      <c r="F66" s="30"/>
      <c r="G66" s="185"/>
    </row>
    <row r="68" spans="2:9" ht="33.6" customHeight="1" thickBot="1" x14ac:dyDescent="0.35">
      <c r="B68" s="414" t="s">
        <v>180</v>
      </c>
      <c r="C68" s="415"/>
      <c r="D68" s="415"/>
      <c r="E68" s="415"/>
      <c r="F68" s="415"/>
      <c r="G68" s="415"/>
    </row>
    <row r="69" spans="2:9" ht="33.6" customHeight="1" thickBot="1" x14ac:dyDescent="0.35">
      <c r="B69" s="137" t="s">
        <v>1</v>
      </c>
      <c r="C69" s="177" t="s">
        <v>35</v>
      </c>
      <c r="D69" s="177" t="s">
        <v>3</v>
      </c>
      <c r="E69" s="177" t="s">
        <v>4</v>
      </c>
      <c r="F69" s="177" t="s">
        <v>5</v>
      </c>
      <c r="G69" s="178" t="s">
        <v>101</v>
      </c>
    </row>
    <row r="70" spans="2:9" ht="29.4" customHeight="1" x14ac:dyDescent="0.3">
      <c r="B70" s="232">
        <v>1</v>
      </c>
      <c r="C70" s="233" t="s">
        <v>196</v>
      </c>
      <c r="D70" s="228">
        <v>301</v>
      </c>
      <c r="E70" s="234" t="s">
        <v>44</v>
      </c>
      <c r="F70" s="163"/>
      <c r="G70" s="164">
        <f>(D70*F70)*12</f>
        <v>0</v>
      </c>
    </row>
    <row r="71" spans="2:9" ht="29.4" customHeight="1" x14ac:dyDescent="0.3">
      <c r="B71" s="87">
        <v>2</v>
      </c>
      <c r="C71" s="13" t="s">
        <v>174</v>
      </c>
      <c r="D71" s="229">
        <v>1</v>
      </c>
      <c r="E71" s="235" t="s">
        <v>44</v>
      </c>
      <c r="F71" s="165"/>
      <c r="G71" s="166">
        <f>(D71*F71)*12</f>
        <v>0</v>
      </c>
    </row>
    <row r="72" spans="2:9" ht="29.4" customHeight="1" x14ac:dyDescent="0.3">
      <c r="B72" s="87">
        <v>3</v>
      </c>
      <c r="C72" s="13" t="s">
        <v>174</v>
      </c>
      <c r="D72" s="229">
        <v>1</v>
      </c>
      <c r="E72" s="235" t="s">
        <v>182</v>
      </c>
      <c r="F72" s="165"/>
      <c r="G72" s="166">
        <f>(D72*F72)*6</f>
        <v>0</v>
      </c>
    </row>
    <row r="73" spans="2:9" s="158" customFormat="1" ht="29.4" customHeight="1" x14ac:dyDescent="0.3">
      <c r="B73" s="176">
        <v>4</v>
      </c>
      <c r="C73" s="16" t="s">
        <v>174</v>
      </c>
      <c r="D73" s="229">
        <v>96</v>
      </c>
      <c r="E73" s="147" t="s">
        <v>183</v>
      </c>
      <c r="F73" s="165"/>
      <c r="G73" s="166">
        <f>(D73*F73)*48</f>
        <v>0</v>
      </c>
    </row>
    <row r="74" spans="2:9" ht="29.4" customHeight="1" thickBot="1" x14ac:dyDescent="0.35">
      <c r="B74" s="97">
        <v>5</v>
      </c>
      <c r="C74" s="236" t="s">
        <v>173</v>
      </c>
      <c r="D74" s="231">
        <v>2</v>
      </c>
      <c r="E74" s="175" t="s">
        <v>44</v>
      </c>
      <c r="F74" s="167"/>
      <c r="G74" s="168">
        <f>(D74*F74)*12</f>
        <v>0</v>
      </c>
    </row>
    <row r="75" spans="2:9" ht="29.4" customHeight="1" thickBot="1" x14ac:dyDescent="0.35">
      <c r="B75" s="330" t="s">
        <v>106</v>
      </c>
      <c r="C75" s="331"/>
      <c r="D75" s="331"/>
      <c r="E75" s="331"/>
      <c r="F75" s="332"/>
      <c r="G75" s="159">
        <f>SUM(G70:G74)</f>
        <v>0</v>
      </c>
      <c r="I75" s="160"/>
    </row>
    <row r="76" spans="2:9" ht="29.4" customHeight="1" thickBot="1" x14ac:dyDescent="0.35">
      <c r="B76" s="330" t="s">
        <v>107</v>
      </c>
      <c r="C76" s="331"/>
      <c r="D76" s="331"/>
      <c r="E76" s="331"/>
      <c r="F76" s="332"/>
      <c r="G76" s="161">
        <f>G75*15%</f>
        <v>0</v>
      </c>
      <c r="I76" s="160"/>
    </row>
    <row r="77" spans="2:9" ht="29.4" customHeight="1" thickBot="1" x14ac:dyDescent="0.35">
      <c r="B77" s="330" t="s">
        <v>207</v>
      </c>
      <c r="C77" s="331"/>
      <c r="D77" s="331"/>
      <c r="E77" s="331"/>
      <c r="F77" s="332">
        <f>F75+F76</f>
        <v>0</v>
      </c>
      <c r="G77" s="144">
        <f>G75+G76</f>
        <v>0</v>
      </c>
      <c r="I77" s="160"/>
    </row>
    <row r="78" spans="2:9" ht="29.4" customHeight="1" thickBot="1" x14ac:dyDescent="0.35">
      <c r="B78" s="330" t="s">
        <v>208</v>
      </c>
      <c r="C78" s="331"/>
      <c r="D78" s="331"/>
      <c r="E78" s="331"/>
      <c r="F78" s="332">
        <f>(F77*$C$79)+F77</f>
        <v>0</v>
      </c>
      <c r="G78" s="144">
        <f>(G77*$C$20)+G77</f>
        <v>0</v>
      </c>
      <c r="I78" s="160"/>
    </row>
    <row r="79" spans="2:9" ht="29.4" customHeight="1" thickBot="1" x14ac:dyDescent="0.35">
      <c r="B79" s="330" t="s">
        <v>209</v>
      </c>
      <c r="C79" s="331"/>
      <c r="D79" s="331"/>
      <c r="E79" s="331"/>
      <c r="F79" s="332">
        <f>(F78*$D$79)+F78</f>
        <v>0</v>
      </c>
      <c r="G79" s="144">
        <f>(G78*$D$20)+G78</f>
        <v>0</v>
      </c>
      <c r="I79" s="160"/>
    </row>
    <row r="80" spans="2:9" ht="29.4" customHeight="1" thickBot="1" x14ac:dyDescent="0.35">
      <c r="B80" s="330" t="s">
        <v>210</v>
      </c>
      <c r="C80" s="331"/>
      <c r="D80" s="331"/>
      <c r="E80" s="331"/>
      <c r="F80" s="332">
        <f>F79+F78+F77</f>
        <v>0</v>
      </c>
      <c r="G80" s="144">
        <f>G79+G78+G77</f>
        <v>0</v>
      </c>
      <c r="I80" s="160"/>
    </row>
    <row r="82" spans="2:7" ht="12" thickBot="1" x14ac:dyDescent="0.35"/>
    <row r="83" spans="2:7" ht="41.4" customHeight="1" thickBot="1" x14ac:dyDescent="0.35">
      <c r="B83" s="333" t="s">
        <v>122</v>
      </c>
      <c r="C83" s="334"/>
      <c r="D83" s="334"/>
      <c r="E83" s="334"/>
      <c r="F83" s="335"/>
      <c r="G83" s="172">
        <f>G43+G65+G80</f>
        <v>0</v>
      </c>
    </row>
    <row r="84" spans="2:7" x14ac:dyDescent="0.3">
      <c r="E84" s="78"/>
    </row>
    <row r="85" spans="2:7" ht="14.4" hidden="1" x14ac:dyDescent="0.3">
      <c r="D85" s="224" t="s">
        <v>76</v>
      </c>
      <c r="E85" s="225" t="s">
        <v>77</v>
      </c>
      <c r="G85" s="149"/>
    </row>
    <row r="86" spans="2:7" ht="14.4" hidden="1" x14ac:dyDescent="0.3">
      <c r="D86" s="224" t="s">
        <v>78</v>
      </c>
      <c r="E86" s="225">
        <v>1776</v>
      </c>
    </row>
    <row r="87" spans="2:7" ht="14.4" hidden="1" x14ac:dyDescent="0.3">
      <c r="D87" s="224" t="s">
        <v>79</v>
      </c>
      <c r="E87" s="225">
        <v>2616</v>
      </c>
    </row>
    <row r="88" spans="2:7" ht="14.4" hidden="1" x14ac:dyDescent="0.3">
      <c r="D88" s="224" t="s">
        <v>80</v>
      </c>
      <c r="E88" s="225">
        <v>600</v>
      </c>
    </row>
    <row r="89" spans="2:7" ht="14.4" hidden="1" x14ac:dyDescent="0.3">
      <c r="D89" s="224" t="s">
        <v>81</v>
      </c>
      <c r="E89" s="225">
        <v>1764</v>
      </c>
    </row>
    <row r="90" spans="2:7" ht="14.4" hidden="1" x14ac:dyDescent="0.3">
      <c r="D90" s="224" t="s">
        <v>82</v>
      </c>
      <c r="E90" s="225">
        <v>1440</v>
      </c>
    </row>
    <row r="91" spans="2:7" ht="14.4" hidden="1" x14ac:dyDescent="0.3">
      <c r="D91" s="224" t="s">
        <v>83</v>
      </c>
      <c r="E91" s="225">
        <v>1524</v>
      </c>
    </row>
    <row r="92" spans="2:7" ht="14.4" hidden="1" x14ac:dyDescent="0.3">
      <c r="D92" s="224" t="s">
        <v>84</v>
      </c>
      <c r="E92" s="225">
        <v>2604</v>
      </c>
      <c r="G92" s="149"/>
    </row>
    <row r="93" spans="2:7" ht="14.4" hidden="1" x14ac:dyDescent="0.3">
      <c r="D93" s="224" t="s">
        <v>85</v>
      </c>
      <c r="E93" s="225">
        <v>1296</v>
      </c>
      <c r="G93" s="149"/>
    </row>
    <row r="94" spans="2:7" ht="14.4" hidden="1" x14ac:dyDescent="0.3">
      <c r="D94" s="224" t="s">
        <v>86</v>
      </c>
      <c r="E94" s="225">
        <v>1260</v>
      </c>
      <c r="G94" s="149"/>
    </row>
    <row r="95" spans="2:7" ht="14.4" hidden="1" x14ac:dyDescent="0.3">
      <c r="D95" s="224" t="s">
        <v>87</v>
      </c>
      <c r="E95" s="225">
        <v>3336</v>
      </c>
      <c r="G95" s="149"/>
    </row>
    <row r="96" spans="2:7" ht="14.4" hidden="1" x14ac:dyDescent="0.3">
      <c r="D96" s="224" t="s">
        <v>88</v>
      </c>
      <c r="E96" s="225">
        <v>2184</v>
      </c>
      <c r="G96" s="149"/>
    </row>
    <row r="97" spans="2:7" ht="14.4" hidden="1" x14ac:dyDescent="0.3">
      <c r="D97" s="224" t="s">
        <v>89</v>
      </c>
      <c r="E97" s="225">
        <v>8568</v>
      </c>
      <c r="G97" s="149"/>
    </row>
    <row r="98" spans="2:7" ht="14.4" hidden="1" x14ac:dyDescent="0.3">
      <c r="D98" s="224" t="s">
        <v>90</v>
      </c>
      <c r="E98" s="225">
        <v>2568</v>
      </c>
      <c r="G98" s="149"/>
    </row>
    <row r="99" spans="2:7" ht="14.4" hidden="1" x14ac:dyDescent="0.3">
      <c r="D99" s="224" t="s">
        <v>91</v>
      </c>
      <c r="E99" s="225">
        <v>500</v>
      </c>
      <c r="G99" s="149"/>
    </row>
    <row r="100" spans="2:7" ht="14.4" hidden="1" x14ac:dyDescent="0.3">
      <c r="D100" s="224" t="s">
        <v>92</v>
      </c>
      <c r="E100" s="225">
        <v>1836</v>
      </c>
      <c r="G100" s="149"/>
    </row>
    <row r="101" spans="2:7" ht="14.4" hidden="1" x14ac:dyDescent="0.3">
      <c r="D101" s="224" t="s">
        <v>93</v>
      </c>
      <c r="E101" s="225">
        <v>500</v>
      </c>
      <c r="G101" s="149"/>
    </row>
    <row r="102" spans="2:7" ht="14.4" hidden="1" x14ac:dyDescent="0.3">
      <c r="D102" s="224" t="s">
        <v>94</v>
      </c>
      <c r="E102" s="225">
        <v>3336</v>
      </c>
      <c r="G102" s="149"/>
    </row>
    <row r="103" spans="2:7" ht="14.4" hidden="1" x14ac:dyDescent="0.3">
      <c r="D103" s="224" t="s">
        <v>95</v>
      </c>
      <c r="E103" s="225">
        <v>1932</v>
      </c>
      <c r="G103" s="149"/>
    </row>
    <row r="104" spans="2:7" ht="14.4" hidden="1" x14ac:dyDescent="0.3">
      <c r="D104" s="224" t="s">
        <v>96</v>
      </c>
      <c r="E104" s="225">
        <v>2500</v>
      </c>
      <c r="G104" s="149"/>
    </row>
    <row r="105" spans="2:7" ht="14.4" hidden="1" x14ac:dyDescent="0.3">
      <c r="D105" s="224" t="s">
        <v>97</v>
      </c>
      <c r="E105" s="225">
        <v>12</v>
      </c>
      <c r="G105" s="149"/>
    </row>
    <row r="106" spans="2:7" ht="14.4" hidden="1" x14ac:dyDescent="0.3">
      <c r="D106" s="224" t="s">
        <v>98</v>
      </c>
      <c r="E106" s="225">
        <v>7696</v>
      </c>
      <c r="G106" s="149"/>
    </row>
    <row r="107" spans="2:7" ht="14.4" hidden="1" x14ac:dyDescent="0.3">
      <c r="D107" s="224" t="s">
        <v>99</v>
      </c>
      <c r="E107" s="225">
        <v>6624</v>
      </c>
      <c r="G107" s="149"/>
    </row>
    <row r="108" spans="2:7" ht="14.4" hidden="1" x14ac:dyDescent="0.3">
      <c r="D108" s="224" t="s">
        <v>100</v>
      </c>
      <c r="E108" s="225">
        <v>288</v>
      </c>
      <c r="G108" s="149"/>
    </row>
    <row r="109" spans="2:7" x14ac:dyDescent="0.3">
      <c r="E109" s="78"/>
      <c r="G109" s="149"/>
    </row>
    <row r="110" spans="2:7" x14ac:dyDescent="0.3">
      <c r="E110" s="78"/>
      <c r="G110" s="149"/>
    </row>
    <row r="111" spans="2:7" s="198" customFormat="1" ht="15" thickBot="1" x14ac:dyDescent="0.35">
      <c r="B111" s="200"/>
      <c r="C111" s="199"/>
      <c r="D111" s="200"/>
      <c r="E111" s="201"/>
      <c r="F111" s="199"/>
      <c r="G111" s="201"/>
    </row>
    <row r="112" spans="2:7" s="198" customFormat="1" ht="24" customHeight="1" x14ac:dyDescent="0.3">
      <c r="B112" s="237" t="s">
        <v>235</v>
      </c>
      <c r="C112" s="200"/>
      <c r="D112" s="200"/>
      <c r="E112" s="238" t="s">
        <v>236</v>
      </c>
      <c r="F112" s="239" t="s">
        <v>123</v>
      </c>
      <c r="G112" s="238" t="s">
        <v>124</v>
      </c>
    </row>
  </sheetData>
  <sheetProtection algorithmName="SHA-512" hashValue="zUe7Xnxt3hiWYi7ho9WZSwUD8l2hsOEOop8zthKLzjtWLXL1ZvzhWg9r3xK4yQVrUgWavqZIbJnW9Ze6qNvmNg==" saltValue="0czt55UwMHjVoBeUMf9O5g==" spinCount="100000" sheet="1" objects="1" scenarios="1"/>
  <mergeCells count="40">
    <mergeCell ref="B83:F83"/>
    <mergeCell ref="B43:F43"/>
    <mergeCell ref="B42:F42"/>
    <mergeCell ref="C2:G2"/>
    <mergeCell ref="C3:G3"/>
    <mergeCell ref="C4:G4"/>
    <mergeCell ref="C5:G5"/>
    <mergeCell ref="B7:G7"/>
    <mergeCell ref="B8:G8"/>
    <mergeCell ref="B9:G9"/>
    <mergeCell ref="B10:G10"/>
    <mergeCell ref="B11:G11"/>
    <mergeCell ref="B12:G12"/>
    <mergeCell ref="B14:G14"/>
    <mergeCell ref="B15:G15"/>
    <mergeCell ref="B18:G18"/>
    <mergeCell ref="B78:F78"/>
    <mergeCell ref="B79:F79"/>
    <mergeCell ref="B80:F80"/>
    <mergeCell ref="B63:F63"/>
    <mergeCell ref="B64:F64"/>
    <mergeCell ref="B65:F65"/>
    <mergeCell ref="B75:F75"/>
    <mergeCell ref="B68:G68"/>
    <mergeCell ref="B77:F77"/>
    <mergeCell ref="B13:G13"/>
    <mergeCell ref="B16:G16"/>
    <mergeCell ref="E19:G19"/>
    <mergeCell ref="E20:G20"/>
    <mergeCell ref="B76:F76"/>
    <mergeCell ref="B62:F62"/>
    <mergeCell ref="B38:F38"/>
    <mergeCell ref="B39:F39"/>
    <mergeCell ref="B40:F40"/>
    <mergeCell ref="B41:F41"/>
    <mergeCell ref="B45:G45"/>
    <mergeCell ref="B24:G24"/>
    <mergeCell ref="B23:G23"/>
    <mergeCell ref="B60:F60"/>
    <mergeCell ref="B61:F61"/>
  </mergeCells>
  <pageMargins left="0.7" right="0.7" top="0.75" bottom="0.75" header="0.3" footer="0.3"/>
  <pageSetup paperSize="8" scale="79" fitToHeight="0" orientation="portrait" r:id="rId1"/>
  <rowBreaks count="1" manualBreakCount="1">
    <brk id="44"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E5D79-CB8E-40EE-8CFC-D74CE70D9B23}">
  <sheetPr>
    <tabColor rgb="FF92D050"/>
    <pageSetUpPr fitToPage="1"/>
  </sheetPr>
  <dimension ref="A2:J89"/>
  <sheetViews>
    <sheetView topLeftCell="A61" zoomScale="80" zoomScaleNormal="80" workbookViewId="0">
      <selection activeCell="G71" sqref="G71"/>
    </sheetView>
  </sheetViews>
  <sheetFormatPr defaultColWidth="8.88671875" defaultRowHeight="11.4" x14ac:dyDescent="0.3"/>
  <cols>
    <col min="1" max="1" width="8.88671875" style="78"/>
    <col min="2" max="2" width="20.88671875" style="78" customWidth="1"/>
    <col min="3" max="3" width="40.6640625" style="78" customWidth="1"/>
    <col min="4" max="5" width="29.5546875" style="78" customWidth="1"/>
    <col min="6" max="6" width="29.5546875" style="149" customWidth="1"/>
    <col min="7" max="7" width="29.5546875" style="78" customWidth="1"/>
    <col min="8" max="8" width="18.44140625" style="78" customWidth="1"/>
    <col min="9" max="9" width="25.88671875" style="78" customWidth="1"/>
    <col min="10" max="10" width="8.88671875" style="78"/>
    <col min="11" max="11" width="12.33203125" style="78" customWidth="1"/>
    <col min="12" max="12" width="12.6640625" style="78" customWidth="1"/>
    <col min="13" max="16384" width="8.88671875" style="78"/>
  </cols>
  <sheetData>
    <row r="2" spans="1:7" ht="12" thickBot="1" x14ac:dyDescent="0.35"/>
    <row r="3" spans="1:7" s="150" customFormat="1" ht="30" customHeight="1" thickBot="1" x14ac:dyDescent="0.35">
      <c r="B3" s="151" t="s">
        <v>53</v>
      </c>
      <c r="C3" s="298" t="s">
        <v>217</v>
      </c>
      <c r="D3" s="299"/>
      <c r="E3" s="299"/>
      <c r="F3" s="299"/>
      <c r="G3" s="300"/>
    </row>
    <row r="4" spans="1:7" s="152" customFormat="1" ht="30" customHeight="1" thickBot="1" x14ac:dyDescent="0.35">
      <c r="B4" s="151" t="s">
        <v>54</v>
      </c>
      <c r="C4" s="301" t="s">
        <v>171</v>
      </c>
      <c r="D4" s="302"/>
      <c r="E4" s="302"/>
      <c r="F4" s="302"/>
      <c r="G4" s="303"/>
    </row>
    <row r="5" spans="1:7" s="150" customFormat="1" ht="30" customHeight="1" thickBot="1" x14ac:dyDescent="0.35">
      <c r="B5" s="151" t="s">
        <v>220</v>
      </c>
      <c r="C5" s="301" t="s">
        <v>219</v>
      </c>
      <c r="D5" s="302"/>
      <c r="E5" s="302"/>
      <c r="F5" s="302"/>
      <c r="G5" s="303"/>
    </row>
    <row r="6" spans="1:7" s="150" customFormat="1" ht="30" customHeight="1" thickBot="1" x14ac:dyDescent="0.35">
      <c r="B6" s="151" t="s">
        <v>57</v>
      </c>
      <c r="C6" s="343"/>
      <c r="D6" s="344"/>
      <c r="E6" s="344"/>
      <c r="F6" s="344"/>
      <c r="G6" s="345"/>
    </row>
    <row r="7" spans="1:7" s="153" customFormat="1" ht="22.95" customHeight="1" thickBot="1" x14ac:dyDescent="0.35">
      <c r="B7" s="179"/>
      <c r="C7" s="179"/>
      <c r="D7" s="179"/>
      <c r="E7" s="179"/>
      <c r="F7" s="179"/>
    </row>
    <row r="8" spans="1:7" s="153" customFormat="1" ht="37.200000000000003" customHeight="1" x14ac:dyDescent="0.3">
      <c r="A8" s="150"/>
      <c r="B8" s="304" t="s">
        <v>58</v>
      </c>
      <c r="C8" s="305"/>
      <c r="D8" s="305"/>
      <c r="E8" s="305"/>
      <c r="F8" s="305"/>
      <c r="G8" s="306"/>
    </row>
    <row r="9" spans="1:7" s="153" customFormat="1" ht="37.200000000000003" customHeight="1" x14ac:dyDescent="0.3">
      <c r="A9" s="150"/>
      <c r="B9" s="295" t="s">
        <v>59</v>
      </c>
      <c r="C9" s="296"/>
      <c r="D9" s="296"/>
      <c r="E9" s="296"/>
      <c r="F9" s="296"/>
      <c r="G9" s="297"/>
    </row>
    <row r="10" spans="1:7" s="153" customFormat="1" ht="37.200000000000003" customHeight="1" x14ac:dyDescent="0.3">
      <c r="A10" s="150"/>
      <c r="B10" s="307" t="s">
        <v>187</v>
      </c>
      <c r="C10" s="308"/>
      <c r="D10" s="308"/>
      <c r="E10" s="308"/>
      <c r="F10" s="308"/>
      <c r="G10" s="309"/>
    </row>
    <row r="11" spans="1:7" s="153" customFormat="1" ht="37.200000000000003" customHeight="1" x14ac:dyDescent="0.3">
      <c r="A11" s="150"/>
      <c r="B11" s="321" t="s">
        <v>194</v>
      </c>
      <c r="C11" s="322"/>
      <c r="D11" s="322"/>
      <c r="E11" s="322"/>
      <c r="F11" s="322"/>
      <c r="G11" s="323"/>
    </row>
    <row r="12" spans="1:7" s="153" customFormat="1" ht="37.200000000000003" customHeight="1" x14ac:dyDescent="0.3">
      <c r="A12" s="150"/>
      <c r="B12" s="307" t="s">
        <v>234</v>
      </c>
      <c r="C12" s="308"/>
      <c r="D12" s="308"/>
      <c r="E12" s="308"/>
      <c r="F12" s="308"/>
      <c r="G12" s="309"/>
    </row>
    <row r="13" spans="1:7" s="153" customFormat="1" ht="37.200000000000003" customHeight="1" x14ac:dyDescent="0.3">
      <c r="A13" s="150"/>
      <c r="B13" s="307" t="s">
        <v>188</v>
      </c>
      <c r="C13" s="308"/>
      <c r="D13" s="308"/>
      <c r="E13" s="308"/>
      <c r="F13" s="308"/>
      <c r="G13" s="309"/>
    </row>
    <row r="14" spans="1:7" s="153" customFormat="1" ht="37.200000000000003" customHeight="1" x14ac:dyDescent="0.3">
      <c r="A14" s="150"/>
      <c r="B14" s="307" t="s">
        <v>189</v>
      </c>
      <c r="C14" s="308"/>
      <c r="D14" s="308"/>
      <c r="E14" s="308"/>
      <c r="F14" s="308"/>
      <c r="G14" s="309"/>
    </row>
    <row r="15" spans="1:7" s="153" customFormat="1" ht="37.200000000000003" customHeight="1" x14ac:dyDescent="0.3">
      <c r="A15" s="150"/>
      <c r="B15" s="307" t="s">
        <v>181</v>
      </c>
      <c r="C15" s="308"/>
      <c r="D15" s="308"/>
      <c r="E15" s="308"/>
      <c r="F15" s="308"/>
      <c r="G15" s="309"/>
    </row>
    <row r="16" spans="1:7" s="153" customFormat="1" ht="37.200000000000003" customHeight="1" thickBot="1" x14ac:dyDescent="0.35">
      <c r="A16" s="150"/>
      <c r="B16" s="324" t="s">
        <v>190</v>
      </c>
      <c r="C16" s="325"/>
      <c r="D16" s="325"/>
      <c r="E16" s="325"/>
      <c r="F16" s="325"/>
      <c r="G16" s="326"/>
    </row>
    <row r="17" spans="1:10" s="153" customFormat="1" ht="25.95" customHeight="1" thickBot="1" x14ac:dyDescent="0.35">
      <c r="B17" s="240"/>
      <c r="C17" s="240"/>
      <c r="D17" s="240"/>
      <c r="E17" s="240"/>
      <c r="F17" s="240"/>
      <c r="G17" s="240"/>
    </row>
    <row r="18" spans="1:10" ht="27" customHeight="1" thickBot="1" x14ac:dyDescent="0.35">
      <c r="A18" s="154"/>
      <c r="B18" s="315" t="s">
        <v>177</v>
      </c>
      <c r="C18" s="316"/>
      <c r="D18" s="316"/>
      <c r="E18" s="316"/>
      <c r="F18" s="316"/>
      <c r="G18" s="317"/>
    </row>
    <row r="19" spans="1:10" ht="27" customHeight="1" thickBot="1" x14ac:dyDescent="0.35">
      <c r="B19" s="169" t="s">
        <v>117</v>
      </c>
      <c r="C19" s="170" t="s">
        <v>118</v>
      </c>
      <c r="D19" s="170" t="s">
        <v>119</v>
      </c>
      <c r="E19" s="318" t="s">
        <v>120</v>
      </c>
      <c r="F19" s="319"/>
      <c r="G19" s="320"/>
      <c r="J19" s="160"/>
    </row>
    <row r="20" spans="1:10" ht="27" customHeight="1" thickBot="1" x14ac:dyDescent="0.35">
      <c r="B20" s="171" t="s">
        <v>172</v>
      </c>
      <c r="C20" s="226"/>
      <c r="D20" s="226"/>
      <c r="E20" s="354"/>
      <c r="F20" s="355"/>
      <c r="G20" s="413"/>
      <c r="J20" s="160"/>
    </row>
    <row r="21" spans="1:10" ht="15.9" customHeight="1" thickBot="1" x14ac:dyDescent="0.35"/>
    <row r="22" spans="1:10" ht="31.2" customHeight="1" thickBot="1" x14ac:dyDescent="0.35">
      <c r="B22" s="315" t="s">
        <v>178</v>
      </c>
      <c r="C22" s="316"/>
      <c r="D22" s="316"/>
      <c r="E22" s="316"/>
      <c r="F22" s="316"/>
      <c r="G22" s="317"/>
    </row>
    <row r="23" spans="1:10" ht="31.2" customHeight="1" thickBot="1" x14ac:dyDescent="0.35">
      <c r="B23" s="419" t="s">
        <v>68</v>
      </c>
      <c r="C23" s="420"/>
      <c r="D23" s="420"/>
      <c r="E23" s="420"/>
      <c r="F23" s="420"/>
      <c r="G23" s="421"/>
    </row>
    <row r="24" spans="1:10" ht="31.2" customHeight="1" thickBot="1" x14ac:dyDescent="0.35">
      <c r="B24" s="137" t="s">
        <v>1</v>
      </c>
      <c r="C24" s="177" t="s">
        <v>2</v>
      </c>
      <c r="D24" s="177" t="s">
        <v>3</v>
      </c>
      <c r="E24" s="177" t="s">
        <v>4</v>
      </c>
      <c r="F24" s="177" t="s">
        <v>5</v>
      </c>
      <c r="G24" s="178" t="s">
        <v>101</v>
      </c>
    </row>
    <row r="25" spans="1:10" ht="31.2" customHeight="1" x14ac:dyDescent="0.3">
      <c r="B25" s="134">
        <v>1</v>
      </c>
      <c r="C25" s="9" t="s">
        <v>230</v>
      </c>
      <c r="D25" s="241">
        <v>136</v>
      </c>
      <c r="E25" s="138" t="s">
        <v>22</v>
      </c>
      <c r="F25" s="182"/>
      <c r="G25" s="186">
        <f t="shared" ref="G25:G36" si="0">(D25*F25)*12</f>
        <v>0</v>
      </c>
    </row>
    <row r="26" spans="1:10" ht="31.2" customHeight="1" x14ac:dyDescent="0.3">
      <c r="B26" s="134">
        <v>2</v>
      </c>
      <c r="C26" s="13" t="s">
        <v>8</v>
      </c>
      <c r="D26" s="138">
        <v>204</v>
      </c>
      <c r="E26" s="140" t="s">
        <v>22</v>
      </c>
      <c r="F26" s="184"/>
      <c r="G26" s="183">
        <f t="shared" si="0"/>
        <v>0</v>
      </c>
    </row>
    <row r="27" spans="1:10" ht="31.2" customHeight="1" x14ac:dyDescent="0.3">
      <c r="B27" s="134">
        <v>3</v>
      </c>
      <c r="C27" s="13" t="s">
        <v>139</v>
      </c>
      <c r="D27" s="138">
        <v>80</v>
      </c>
      <c r="E27" s="140" t="s">
        <v>22</v>
      </c>
      <c r="F27" s="184"/>
      <c r="G27" s="183">
        <f t="shared" si="0"/>
        <v>0</v>
      </c>
    </row>
    <row r="28" spans="1:10" ht="31.2" customHeight="1" x14ac:dyDescent="0.3">
      <c r="B28" s="134">
        <v>4</v>
      </c>
      <c r="C28" s="13" t="s">
        <v>10</v>
      </c>
      <c r="D28" s="138">
        <v>130</v>
      </c>
      <c r="E28" s="140" t="s">
        <v>22</v>
      </c>
      <c r="F28" s="184"/>
      <c r="G28" s="183">
        <f t="shared" si="0"/>
        <v>0</v>
      </c>
    </row>
    <row r="29" spans="1:10" ht="31.2" customHeight="1" x14ac:dyDescent="0.3">
      <c r="B29" s="134">
        <v>5</v>
      </c>
      <c r="C29" s="13" t="s">
        <v>11</v>
      </c>
      <c r="D29" s="138">
        <v>130</v>
      </c>
      <c r="E29" s="140" t="s">
        <v>22</v>
      </c>
      <c r="F29" s="184"/>
      <c r="G29" s="183">
        <f t="shared" si="0"/>
        <v>0</v>
      </c>
    </row>
    <row r="30" spans="1:10" ht="31.2" customHeight="1" x14ac:dyDescent="0.3">
      <c r="B30" s="134">
        <v>6</v>
      </c>
      <c r="C30" s="13" t="s">
        <v>164</v>
      </c>
      <c r="D30" s="138">
        <v>160</v>
      </c>
      <c r="E30" s="140" t="s">
        <v>22</v>
      </c>
      <c r="F30" s="184"/>
      <c r="G30" s="183">
        <f t="shared" si="0"/>
        <v>0</v>
      </c>
    </row>
    <row r="31" spans="1:10" ht="31.2" customHeight="1" x14ac:dyDescent="0.3">
      <c r="B31" s="134">
        <v>7</v>
      </c>
      <c r="C31" s="13" t="s">
        <v>165</v>
      </c>
      <c r="D31" s="138">
        <v>204</v>
      </c>
      <c r="E31" s="140" t="s">
        <v>22</v>
      </c>
      <c r="F31" s="184"/>
      <c r="G31" s="183">
        <f t="shared" si="0"/>
        <v>0</v>
      </c>
    </row>
    <row r="32" spans="1:10" ht="31.2" customHeight="1" x14ac:dyDescent="0.3">
      <c r="B32" s="134">
        <v>8</v>
      </c>
      <c r="C32" s="13" t="s">
        <v>74</v>
      </c>
      <c r="D32" s="138">
        <v>147</v>
      </c>
      <c r="E32" s="140" t="s">
        <v>22</v>
      </c>
      <c r="F32" s="184"/>
      <c r="G32" s="183">
        <f t="shared" si="0"/>
        <v>0</v>
      </c>
    </row>
    <row r="33" spans="2:7" ht="31.2" customHeight="1" x14ac:dyDescent="0.3">
      <c r="B33" s="134">
        <v>9</v>
      </c>
      <c r="C33" s="16" t="s">
        <v>232</v>
      </c>
      <c r="D33" s="138">
        <v>147</v>
      </c>
      <c r="E33" s="140" t="s">
        <v>22</v>
      </c>
      <c r="F33" s="184"/>
      <c r="G33" s="183">
        <f t="shared" si="0"/>
        <v>0</v>
      </c>
    </row>
    <row r="34" spans="2:7" ht="31.2" customHeight="1" x14ac:dyDescent="0.3">
      <c r="B34" s="134">
        <v>10</v>
      </c>
      <c r="C34" s="13" t="s">
        <v>16</v>
      </c>
      <c r="D34" s="138">
        <v>12</v>
      </c>
      <c r="E34" s="140" t="s">
        <v>22</v>
      </c>
      <c r="F34" s="184"/>
      <c r="G34" s="183">
        <f t="shared" si="0"/>
        <v>0</v>
      </c>
    </row>
    <row r="35" spans="2:7" ht="31.2" customHeight="1" x14ac:dyDescent="0.3">
      <c r="B35" s="135">
        <v>11</v>
      </c>
      <c r="C35" s="16" t="s">
        <v>233</v>
      </c>
      <c r="D35" s="140">
        <v>255</v>
      </c>
      <c r="E35" s="140" t="s">
        <v>22</v>
      </c>
      <c r="F35" s="184"/>
      <c r="G35" s="183">
        <f t="shared" si="0"/>
        <v>0</v>
      </c>
    </row>
    <row r="36" spans="2:7" ht="31.2" customHeight="1" thickBot="1" x14ac:dyDescent="0.35">
      <c r="B36" s="136">
        <v>12</v>
      </c>
      <c r="C36" s="37" t="s">
        <v>231</v>
      </c>
      <c r="D36" s="141">
        <v>3</v>
      </c>
      <c r="E36" s="141" t="s">
        <v>22</v>
      </c>
      <c r="F36" s="187"/>
      <c r="G36" s="188">
        <f t="shared" si="0"/>
        <v>0</v>
      </c>
    </row>
    <row r="37" spans="2:7" ht="31.2" customHeight="1" thickBot="1" x14ac:dyDescent="0.35">
      <c r="B37" s="330" t="s">
        <v>106</v>
      </c>
      <c r="C37" s="331"/>
      <c r="D37" s="331"/>
      <c r="E37" s="331"/>
      <c r="F37" s="332"/>
      <c r="G37" s="162">
        <f>SUM(G25:G36)</f>
        <v>0</v>
      </c>
    </row>
    <row r="38" spans="2:7" ht="31.2" customHeight="1" thickBot="1" x14ac:dyDescent="0.35">
      <c r="B38" s="330" t="s">
        <v>107</v>
      </c>
      <c r="C38" s="331"/>
      <c r="D38" s="331"/>
      <c r="E38" s="331"/>
      <c r="F38" s="332"/>
      <c r="G38" s="162">
        <f>G37*15%</f>
        <v>0</v>
      </c>
    </row>
    <row r="39" spans="2:7" ht="31.2" customHeight="1" thickBot="1" x14ac:dyDescent="0.35">
      <c r="B39" s="330" t="s">
        <v>203</v>
      </c>
      <c r="C39" s="331"/>
      <c r="D39" s="331"/>
      <c r="E39" s="331"/>
      <c r="F39" s="332"/>
      <c r="G39" s="144">
        <f>G37+G38</f>
        <v>0</v>
      </c>
    </row>
    <row r="40" spans="2:7" ht="31.2" customHeight="1" thickBot="1" x14ac:dyDescent="0.35">
      <c r="B40" s="330" t="s">
        <v>204</v>
      </c>
      <c r="C40" s="331"/>
      <c r="D40" s="331"/>
      <c r="E40" s="331"/>
      <c r="F40" s="332"/>
      <c r="G40" s="144">
        <f>(G39*$C$20)+G39</f>
        <v>0</v>
      </c>
    </row>
    <row r="41" spans="2:7" ht="31.2" customHeight="1" thickBot="1" x14ac:dyDescent="0.35">
      <c r="B41" s="330" t="s">
        <v>205</v>
      </c>
      <c r="C41" s="331"/>
      <c r="D41" s="331"/>
      <c r="E41" s="331"/>
      <c r="F41" s="332"/>
      <c r="G41" s="174">
        <f>(G40*$D$20)+G40</f>
        <v>0</v>
      </c>
    </row>
    <row r="42" spans="2:7" ht="31.2" customHeight="1" thickBot="1" x14ac:dyDescent="0.35">
      <c r="B42" s="330" t="s">
        <v>206</v>
      </c>
      <c r="C42" s="331"/>
      <c r="D42" s="331"/>
      <c r="E42" s="331"/>
      <c r="F42" s="332"/>
      <c r="G42" s="144">
        <f>G39+G40+G41</f>
        <v>0</v>
      </c>
    </row>
    <row r="43" spans="2:7" ht="15.9" customHeight="1" x14ac:dyDescent="0.3">
      <c r="B43" s="18"/>
      <c r="C43" s="18"/>
      <c r="D43" s="18"/>
      <c r="E43" s="18"/>
      <c r="F43" s="148"/>
    </row>
    <row r="44" spans="2:7" ht="15.9" customHeight="1" x14ac:dyDescent="0.3">
      <c r="B44" s="18"/>
      <c r="C44" s="18"/>
      <c r="D44" s="18"/>
      <c r="E44" s="18"/>
      <c r="F44" s="148"/>
    </row>
    <row r="45" spans="2:7" x14ac:dyDescent="0.3">
      <c r="E45" s="149"/>
      <c r="F45" s="78"/>
    </row>
    <row r="46" spans="2:7" ht="31.2" customHeight="1" thickBot="1" x14ac:dyDescent="0.35">
      <c r="B46" s="310" t="s">
        <v>179</v>
      </c>
      <c r="C46" s="311"/>
      <c r="D46" s="311"/>
      <c r="E46" s="311"/>
      <c r="F46" s="311"/>
      <c r="G46" s="311"/>
    </row>
    <row r="47" spans="2:7" ht="31.2" customHeight="1" thickBot="1" x14ac:dyDescent="0.35">
      <c r="B47" s="137" t="s">
        <v>1</v>
      </c>
      <c r="C47" s="177" t="s">
        <v>20</v>
      </c>
      <c r="D47" s="177" t="s">
        <v>3</v>
      </c>
      <c r="E47" s="177" t="s">
        <v>4</v>
      </c>
      <c r="F47" s="177" t="s">
        <v>5</v>
      </c>
      <c r="G47" s="178" t="s">
        <v>101</v>
      </c>
    </row>
    <row r="48" spans="2:7" ht="31.2" customHeight="1" x14ac:dyDescent="0.3">
      <c r="B48" s="214">
        <v>1</v>
      </c>
      <c r="C48" s="215" t="s">
        <v>157</v>
      </c>
      <c r="D48" s="242">
        <v>260</v>
      </c>
      <c r="E48" s="217" t="s">
        <v>22</v>
      </c>
      <c r="F48" s="252"/>
      <c r="G48" s="186">
        <f t="shared" ref="G48:G57" si="1">(D48*F48)*12</f>
        <v>0</v>
      </c>
    </row>
    <row r="49" spans="2:9" ht="31.2" customHeight="1" x14ac:dyDescent="0.3">
      <c r="B49" s="134">
        <v>2</v>
      </c>
      <c r="C49" s="16" t="s">
        <v>135</v>
      </c>
      <c r="D49" s="243">
        <v>1600</v>
      </c>
      <c r="E49" s="140" t="s">
        <v>22</v>
      </c>
      <c r="F49" s="253"/>
      <c r="G49" s="183">
        <f t="shared" si="1"/>
        <v>0</v>
      </c>
    </row>
    <row r="50" spans="2:9" ht="31.2" customHeight="1" x14ac:dyDescent="0.3">
      <c r="B50" s="134">
        <v>3</v>
      </c>
      <c r="C50" s="16" t="s">
        <v>26</v>
      </c>
      <c r="D50" s="243">
        <v>220</v>
      </c>
      <c r="E50" s="140" t="s">
        <v>22</v>
      </c>
      <c r="F50" s="253"/>
      <c r="G50" s="183">
        <f t="shared" si="1"/>
        <v>0</v>
      </c>
    </row>
    <row r="51" spans="2:9" ht="31.2" customHeight="1" x14ac:dyDescent="0.3">
      <c r="B51" s="134">
        <v>4</v>
      </c>
      <c r="C51" s="16" t="s">
        <v>145</v>
      </c>
      <c r="D51" s="243">
        <v>80</v>
      </c>
      <c r="E51" s="140" t="s">
        <v>22</v>
      </c>
      <c r="F51" s="253"/>
      <c r="G51" s="183">
        <f t="shared" si="1"/>
        <v>0</v>
      </c>
    </row>
    <row r="52" spans="2:9" ht="31.2" customHeight="1" x14ac:dyDescent="0.3">
      <c r="B52" s="134">
        <v>5</v>
      </c>
      <c r="C52" s="16" t="s">
        <v>104</v>
      </c>
      <c r="D52" s="243">
        <v>130</v>
      </c>
      <c r="E52" s="140" t="s">
        <v>22</v>
      </c>
      <c r="F52" s="253"/>
      <c r="G52" s="183">
        <f t="shared" si="1"/>
        <v>0</v>
      </c>
    </row>
    <row r="53" spans="2:9" ht="31.2" customHeight="1" x14ac:dyDescent="0.3">
      <c r="B53" s="134">
        <v>6</v>
      </c>
      <c r="C53" s="16" t="s">
        <v>144</v>
      </c>
      <c r="D53" s="243">
        <v>204</v>
      </c>
      <c r="E53" s="140" t="s">
        <v>22</v>
      </c>
      <c r="F53" s="253"/>
      <c r="G53" s="183">
        <f t="shared" si="1"/>
        <v>0</v>
      </c>
    </row>
    <row r="54" spans="2:9" ht="31.2" customHeight="1" x14ac:dyDescent="0.3">
      <c r="B54" s="134">
        <v>7</v>
      </c>
      <c r="C54" s="16" t="s">
        <v>136</v>
      </c>
      <c r="D54" s="243">
        <v>10</v>
      </c>
      <c r="E54" s="140" t="s">
        <v>22</v>
      </c>
      <c r="F54" s="253"/>
      <c r="G54" s="183">
        <f t="shared" si="1"/>
        <v>0</v>
      </c>
    </row>
    <row r="55" spans="2:9" ht="31.2" customHeight="1" x14ac:dyDescent="0.3">
      <c r="B55" s="134">
        <v>8</v>
      </c>
      <c r="C55" s="16" t="s">
        <v>152</v>
      </c>
      <c r="D55" s="243">
        <v>1000</v>
      </c>
      <c r="E55" s="140" t="s">
        <v>22</v>
      </c>
      <c r="F55" s="253"/>
      <c r="G55" s="183">
        <f t="shared" si="1"/>
        <v>0</v>
      </c>
    </row>
    <row r="56" spans="2:9" ht="31.2" customHeight="1" x14ac:dyDescent="0.3">
      <c r="B56" s="134">
        <v>9</v>
      </c>
      <c r="C56" s="16" t="s">
        <v>133</v>
      </c>
      <c r="D56" s="243">
        <v>255</v>
      </c>
      <c r="E56" s="140" t="s">
        <v>22</v>
      </c>
      <c r="F56" s="253"/>
      <c r="G56" s="183">
        <f t="shared" si="1"/>
        <v>0</v>
      </c>
    </row>
    <row r="57" spans="2:9" ht="31.2" customHeight="1" thickBot="1" x14ac:dyDescent="0.35">
      <c r="B57" s="244">
        <v>10</v>
      </c>
      <c r="C57" s="37" t="s">
        <v>105</v>
      </c>
      <c r="D57" s="245">
        <v>500</v>
      </c>
      <c r="E57" s="141" t="s">
        <v>22</v>
      </c>
      <c r="F57" s="254"/>
      <c r="G57" s="159">
        <f t="shared" si="1"/>
        <v>0</v>
      </c>
    </row>
    <row r="58" spans="2:9" ht="31.2" customHeight="1" thickBot="1" x14ac:dyDescent="0.35">
      <c r="B58" s="327" t="s">
        <v>106</v>
      </c>
      <c r="C58" s="328"/>
      <c r="D58" s="328"/>
      <c r="E58" s="328"/>
      <c r="F58" s="329">
        <f>SUM(G48:G57)</f>
        <v>0</v>
      </c>
      <c r="G58" s="159">
        <f>SUM(G48:G57)</f>
        <v>0</v>
      </c>
      <c r="I58" s="160"/>
    </row>
    <row r="59" spans="2:9" ht="31.2" customHeight="1" thickBot="1" x14ac:dyDescent="0.35">
      <c r="B59" s="330" t="s">
        <v>107</v>
      </c>
      <c r="C59" s="331"/>
      <c r="D59" s="331"/>
      <c r="E59" s="331"/>
      <c r="F59" s="332">
        <f>F58*15%</f>
        <v>0</v>
      </c>
      <c r="G59" s="161">
        <f>G58*15%</f>
        <v>0</v>
      </c>
      <c r="I59" s="160"/>
    </row>
    <row r="60" spans="2:9" ht="31.2" customHeight="1" thickBot="1" x14ac:dyDescent="0.35">
      <c r="B60" s="330" t="s">
        <v>198</v>
      </c>
      <c r="C60" s="331"/>
      <c r="D60" s="331"/>
      <c r="E60" s="331"/>
      <c r="F60" s="332">
        <f>F58+F59</f>
        <v>0</v>
      </c>
      <c r="G60" s="144">
        <f>G58+G59</f>
        <v>0</v>
      </c>
      <c r="I60" s="160"/>
    </row>
    <row r="61" spans="2:9" ht="31.2" customHeight="1" thickBot="1" x14ac:dyDescent="0.35">
      <c r="B61" s="330" t="s">
        <v>199</v>
      </c>
      <c r="C61" s="331"/>
      <c r="D61" s="331"/>
      <c r="E61" s="331"/>
      <c r="F61" s="332">
        <f>(F60*$C$79)+F60</f>
        <v>0</v>
      </c>
      <c r="G61" s="144">
        <f>(G60*$C$20)+G60</f>
        <v>0</v>
      </c>
      <c r="I61" s="160"/>
    </row>
    <row r="62" spans="2:9" ht="31.2" customHeight="1" thickBot="1" x14ac:dyDescent="0.35">
      <c r="B62" s="330" t="s">
        <v>200</v>
      </c>
      <c r="C62" s="331"/>
      <c r="D62" s="331"/>
      <c r="E62" s="331"/>
      <c r="F62" s="332">
        <f>(F61*$D$79)+F61</f>
        <v>0</v>
      </c>
      <c r="G62" s="174">
        <f>(G61*$D$20)+G61</f>
        <v>0</v>
      </c>
      <c r="I62" s="160"/>
    </row>
    <row r="63" spans="2:9" ht="31.2" customHeight="1" thickBot="1" x14ac:dyDescent="0.35">
      <c r="B63" s="330" t="s">
        <v>201</v>
      </c>
      <c r="C63" s="331"/>
      <c r="D63" s="331"/>
      <c r="E63" s="331"/>
      <c r="F63" s="332">
        <f>F62+F61+F60</f>
        <v>0</v>
      </c>
      <c r="G63" s="144">
        <f>G60+G61+G62</f>
        <v>0</v>
      </c>
      <c r="I63" s="160"/>
    </row>
    <row r="64" spans="2:9" ht="18" customHeight="1" x14ac:dyDescent="0.3">
      <c r="B64" s="18"/>
      <c r="C64" s="18"/>
      <c r="D64" s="18"/>
      <c r="E64" s="18"/>
      <c r="F64" s="148"/>
    </row>
    <row r="65" spans="2:9" ht="15.9" customHeight="1" x14ac:dyDescent="0.3">
      <c r="B65" s="18"/>
      <c r="C65" s="18"/>
      <c r="D65" s="18"/>
      <c r="E65" s="18"/>
      <c r="F65" s="148"/>
    </row>
    <row r="66" spans="2:9" x14ac:dyDescent="0.3">
      <c r="E66" s="149"/>
      <c r="F66" s="78"/>
    </row>
    <row r="67" spans="2:9" ht="38.4" customHeight="1" thickBot="1" x14ac:dyDescent="0.35">
      <c r="B67" s="414" t="s">
        <v>34</v>
      </c>
      <c r="C67" s="415"/>
      <c r="D67" s="415"/>
      <c r="E67" s="415"/>
      <c r="F67" s="415"/>
      <c r="G67" s="415"/>
    </row>
    <row r="68" spans="2:9" ht="38.4" customHeight="1" thickBot="1" x14ac:dyDescent="0.35">
      <c r="B68" s="137" t="s">
        <v>1</v>
      </c>
      <c r="C68" s="177" t="s">
        <v>35</v>
      </c>
      <c r="D68" s="177" t="s">
        <v>3</v>
      </c>
      <c r="E68" s="177" t="s">
        <v>4</v>
      </c>
      <c r="F68" s="177" t="s">
        <v>5</v>
      </c>
      <c r="G68" s="178" t="s">
        <v>101</v>
      </c>
    </row>
    <row r="69" spans="2:9" ht="38.4" customHeight="1" x14ac:dyDescent="0.3">
      <c r="B69" s="176">
        <v>1</v>
      </c>
      <c r="C69" s="88" t="s">
        <v>175</v>
      </c>
      <c r="D69" s="221">
        <v>460</v>
      </c>
      <c r="E69" s="221" t="s">
        <v>75</v>
      </c>
      <c r="F69" s="255"/>
      <c r="G69" s="246">
        <f>(D69*F69)*12</f>
        <v>0</v>
      </c>
    </row>
    <row r="70" spans="2:9" ht="38.4" customHeight="1" x14ac:dyDescent="0.3">
      <c r="B70" s="247">
        <v>2</v>
      </c>
      <c r="C70" s="16" t="s">
        <v>185</v>
      </c>
      <c r="D70" s="147">
        <v>136</v>
      </c>
      <c r="E70" s="221" t="s">
        <v>183</v>
      </c>
      <c r="F70" s="256"/>
      <c r="G70" s="248">
        <f>(D70*F70)*48</f>
        <v>0</v>
      </c>
    </row>
    <row r="71" spans="2:9" ht="38.4" customHeight="1" thickBot="1" x14ac:dyDescent="0.35">
      <c r="B71" s="249">
        <v>3</v>
      </c>
      <c r="C71" s="37" t="s">
        <v>186</v>
      </c>
      <c r="D71" s="175">
        <v>3</v>
      </c>
      <c r="E71" s="250" t="s">
        <v>184</v>
      </c>
      <c r="F71" s="257"/>
      <c r="G71" s="251">
        <f>(D71*F71)*6</f>
        <v>0</v>
      </c>
    </row>
    <row r="72" spans="2:9" ht="38.4" customHeight="1" thickBot="1" x14ac:dyDescent="0.35">
      <c r="B72" s="330" t="s">
        <v>106</v>
      </c>
      <c r="C72" s="331"/>
      <c r="D72" s="331"/>
      <c r="E72" s="331"/>
      <c r="F72" s="332"/>
      <c r="G72" s="159">
        <f>SUM(G69:G71)</f>
        <v>0</v>
      </c>
      <c r="I72" s="160"/>
    </row>
    <row r="73" spans="2:9" ht="38.4" customHeight="1" thickBot="1" x14ac:dyDescent="0.35">
      <c r="B73" s="330" t="s">
        <v>107</v>
      </c>
      <c r="C73" s="331"/>
      <c r="D73" s="331"/>
      <c r="E73" s="331"/>
      <c r="F73" s="332"/>
      <c r="G73" s="161">
        <f>G72*15%</f>
        <v>0</v>
      </c>
      <c r="I73" s="160"/>
    </row>
    <row r="74" spans="2:9" ht="38.4" customHeight="1" thickBot="1" x14ac:dyDescent="0.35">
      <c r="B74" s="330" t="s">
        <v>207</v>
      </c>
      <c r="C74" s="331"/>
      <c r="D74" s="331"/>
      <c r="E74" s="331"/>
      <c r="F74" s="332">
        <f>F72+F73</f>
        <v>0</v>
      </c>
      <c r="G74" s="144">
        <f>G72+G73</f>
        <v>0</v>
      </c>
      <c r="I74" s="160"/>
    </row>
    <row r="75" spans="2:9" ht="38.4" customHeight="1" thickBot="1" x14ac:dyDescent="0.35">
      <c r="B75" s="330" t="s">
        <v>208</v>
      </c>
      <c r="C75" s="331"/>
      <c r="D75" s="331"/>
      <c r="E75" s="331"/>
      <c r="F75" s="332">
        <f>(F74*$C$79)+F74</f>
        <v>0</v>
      </c>
      <c r="G75" s="144">
        <f>(G74*$C$20)+G74</f>
        <v>0</v>
      </c>
      <c r="I75" s="160"/>
    </row>
    <row r="76" spans="2:9" ht="38.4" customHeight="1" thickBot="1" x14ac:dyDescent="0.35">
      <c r="B76" s="330" t="s">
        <v>209</v>
      </c>
      <c r="C76" s="331"/>
      <c r="D76" s="331"/>
      <c r="E76" s="331"/>
      <c r="F76" s="332">
        <f>(F75*$D$79)+F75</f>
        <v>0</v>
      </c>
      <c r="G76" s="174">
        <f>(G75*$D$20)+G75</f>
        <v>0</v>
      </c>
      <c r="I76" s="160"/>
    </row>
    <row r="77" spans="2:9" ht="38.4" customHeight="1" thickBot="1" x14ac:dyDescent="0.35">
      <c r="B77" s="330" t="s">
        <v>210</v>
      </c>
      <c r="C77" s="331"/>
      <c r="D77" s="331"/>
      <c r="E77" s="331"/>
      <c r="F77" s="332">
        <f>F76+F75+F74</f>
        <v>0</v>
      </c>
      <c r="G77" s="144">
        <f>G74+G75+G76</f>
        <v>0</v>
      </c>
      <c r="I77" s="160"/>
    </row>
    <row r="78" spans="2:9" ht="15.9" customHeight="1" x14ac:dyDescent="0.3">
      <c r="B78" s="18"/>
      <c r="C78" s="18"/>
      <c r="D78" s="18"/>
      <c r="E78" s="18"/>
      <c r="F78" s="148"/>
    </row>
    <row r="79" spans="2:9" ht="15.9" customHeight="1" x14ac:dyDescent="0.3">
      <c r="E79" s="149"/>
      <c r="F79" s="78"/>
    </row>
    <row r="80" spans="2:9" ht="15.9" customHeight="1" thickBot="1" x14ac:dyDescent="0.35">
      <c r="E80" s="149"/>
      <c r="F80" s="78"/>
    </row>
    <row r="81" spans="2:7" ht="33" customHeight="1" thickBot="1" x14ac:dyDescent="0.35">
      <c r="B81" s="333" t="s">
        <v>122</v>
      </c>
      <c r="C81" s="334"/>
      <c r="D81" s="334"/>
      <c r="E81" s="334"/>
      <c r="F81" s="335"/>
      <c r="G81" s="172">
        <f>G42+G63+G77</f>
        <v>0</v>
      </c>
    </row>
    <row r="82" spans="2:7" x14ac:dyDescent="0.3">
      <c r="E82" s="149"/>
      <c r="F82" s="78"/>
    </row>
    <row r="83" spans="2:7" x14ac:dyDescent="0.3">
      <c r="E83" s="149"/>
      <c r="F83" s="78"/>
    </row>
    <row r="84" spans="2:7" x14ac:dyDescent="0.3">
      <c r="B84" s="258"/>
      <c r="C84" s="258"/>
      <c r="D84" s="258"/>
      <c r="E84" s="259"/>
      <c r="F84" s="258"/>
      <c r="G84" s="258"/>
    </row>
    <row r="85" spans="2:7" s="198" customFormat="1" ht="15" thickBot="1" x14ac:dyDescent="0.35">
      <c r="B85" s="200"/>
      <c r="C85" s="199"/>
      <c r="D85" s="200"/>
      <c r="E85" s="201"/>
      <c r="F85" s="199"/>
      <c r="G85" s="201"/>
    </row>
    <row r="86" spans="2:7" s="198" customFormat="1" ht="24" customHeight="1" x14ac:dyDescent="0.3">
      <c r="B86" s="202" t="s">
        <v>235</v>
      </c>
      <c r="E86" s="203" t="s">
        <v>236</v>
      </c>
      <c r="F86" s="204" t="s">
        <v>123</v>
      </c>
      <c r="G86" s="203" t="s">
        <v>124</v>
      </c>
    </row>
    <row r="87" spans="2:7" ht="13.8" x14ac:dyDescent="0.3">
      <c r="B87" s="173"/>
      <c r="D87" s="150"/>
      <c r="F87" s="78"/>
    </row>
    <row r="88" spans="2:7" x14ac:dyDescent="0.3">
      <c r="E88" s="149"/>
      <c r="F88" s="78"/>
    </row>
    <row r="89" spans="2:7" x14ac:dyDescent="0.3">
      <c r="E89" s="149"/>
      <c r="F89" s="78"/>
    </row>
  </sheetData>
  <sheetProtection algorithmName="SHA-512" hashValue="HDXRhF19vDdvLa0kLnYX4pVifQsKt7RHj7QVQL6zHWoeHrDNgaycvu934nReLtOSO1aO5NTSPq+5fxod4Zv4pQ==" saltValue="0QsLiOPS0yOGFB5HtYer8Q==" spinCount="100000" sheet="1" objects="1" scenarios="1"/>
  <mergeCells count="39">
    <mergeCell ref="B40:F40"/>
    <mergeCell ref="E19:G19"/>
    <mergeCell ref="E20:G20"/>
    <mergeCell ref="B18:G18"/>
    <mergeCell ref="B22:G22"/>
    <mergeCell ref="B23:G23"/>
    <mergeCell ref="B37:F37"/>
    <mergeCell ref="B38:F38"/>
    <mergeCell ref="B39:F39"/>
    <mergeCell ref="B12:G12"/>
    <mergeCell ref="B16:G16"/>
    <mergeCell ref="B13:G13"/>
    <mergeCell ref="B14:G14"/>
    <mergeCell ref="B15:G15"/>
    <mergeCell ref="B11:G11"/>
    <mergeCell ref="C3:G3"/>
    <mergeCell ref="C6:G6"/>
    <mergeCell ref="B9:G9"/>
    <mergeCell ref="B10:G10"/>
    <mergeCell ref="C4:G4"/>
    <mergeCell ref="C5:G5"/>
    <mergeCell ref="B8:G8"/>
    <mergeCell ref="B58:F58"/>
    <mergeCell ref="B59:F59"/>
    <mergeCell ref="B46:G46"/>
    <mergeCell ref="B41:F41"/>
    <mergeCell ref="B42:F42"/>
    <mergeCell ref="B77:F77"/>
    <mergeCell ref="B81:F81"/>
    <mergeCell ref="B60:F60"/>
    <mergeCell ref="B61:F61"/>
    <mergeCell ref="B62:F62"/>
    <mergeCell ref="B63:F63"/>
    <mergeCell ref="B67:G67"/>
    <mergeCell ref="B72:F72"/>
    <mergeCell ref="B73:F73"/>
    <mergeCell ref="B74:F74"/>
    <mergeCell ref="B75:F75"/>
    <mergeCell ref="B76:F76"/>
  </mergeCells>
  <pageMargins left="0.7" right="0.7" top="0.75" bottom="0.75" header="0.3" footer="0.3"/>
  <pageSetup paperSize="8" scale="69" fitToHeight="0" orientation="portrait" r:id="rId1"/>
  <rowBreaks count="1" manualBreakCount="1">
    <brk id="4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2AC61-C627-405A-B906-3A07CC1FB1E7}">
  <sheetPr>
    <tabColor rgb="FF92D050"/>
    <pageSetUpPr fitToPage="1"/>
  </sheetPr>
  <dimension ref="A1:J84"/>
  <sheetViews>
    <sheetView topLeftCell="A37" zoomScaleNormal="100" workbookViewId="0">
      <selection activeCell="C45" sqref="C45"/>
    </sheetView>
  </sheetViews>
  <sheetFormatPr defaultColWidth="8.88671875" defaultRowHeight="11.4" x14ac:dyDescent="0.3"/>
  <cols>
    <col min="1" max="1" width="8.88671875" style="78"/>
    <col min="2" max="2" width="20.33203125" style="78" customWidth="1"/>
    <col min="3" max="3" width="40.6640625" style="78" customWidth="1"/>
    <col min="4" max="6" width="22.88671875" style="78" customWidth="1"/>
    <col min="7" max="7" width="22.88671875" style="149" customWidth="1"/>
    <col min="8" max="8" width="18.6640625" style="78" customWidth="1"/>
    <col min="9" max="9" width="23" style="78" customWidth="1"/>
    <col min="10" max="16384" width="8.88671875" style="78"/>
  </cols>
  <sheetData>
    <row r="1" spans="1:7" ht="12" thickBot="1" x14ac:dyDescent="0.35"/>
    <row r="2" spans="1:7" s="150" customFormat="1" ht="28.2" customHeight="1" thickBot="1" x14ac:dyDescent="0.35">
      <c r="B2" s="151" t="s">
        <v>53</v>
      </c>
      <c r="C2" s="298" t="s">
        <v>217</v>
      </c>
      <c r="D2" s="299"/>
      <c r="E2" s="299"/>
      <c r="F2" s="299"/>
      <c r="G2" s="300"/>
    </row>
    <row r="3" spans="1:7" s="152" customFormat="1" ht="33" customHeight="1" thickBot="1" x14ac:dyDescent="0.35">
      <c r="B3" s="151" t="s">
        <v>54</v>
      </c>
      <c r="C3" s="301" t="s">
        <v>171</v>
      </c>
      <c r="D3" s="302"/>
      <c r="E3" s="302"/>
      <c r="F3" s="302"/>
      <c r="G3" s="303"/>
    </row>
    <row r="4" spans="1:7" s="150" customFormat="1" ht="28.2" customHeight="1" thickBot="1" x14ac:dyDescent="0.35">
      <c r="B4" s="151" t="s">
        <v>221</v>
      </c>
      <c r="C4" s="298" t="s">
        <v>218</v>
      </c>
      <c r="D4" s="299"/>
      <c r="E4" s="299"/>
      <c r="F4" s="299"/>
      <c r="G4" s="300"/>
    </row>
    <row r="5" spans="1:7" s="150" customFormat="1" ht="28.2" customHeight="1" thickBot="1" x14ac:dyDescent="0.35">
      <c r="B5" s="151" t="s">
        <v>57</v>
      </c>
      <c r="C5" s="343"/>
      <c r="D5" s="344"/>
      <c r="E5" s="344"/>
      <c r="F5" s="344"/>
      <c r="G5" s="345"/>
    </row>
    <row r="6" spans="1:7" s="153" customFormat="1" ht="22.95" customHeight="1" thickBot="1" x14ac:dyDescent="0.35">
      <c r="B6" s="179"/>
      <c r="C6" s="179"/>
      <c r="D6" s="179"/>
      <c r="E6" s="179"/>
      <c r="F6" s="179"/>
    </row>
    <row r="7" spans="1:7" s="153" customFormat="1" ht="27.6" customHeight="1" x14ac:dyDescent="0.3">
      <c r="A7" s="150"/>
      <c r="B7" s="304" t="s">
        <v>58</v>
      </c>
      <c r="C7" s="305"/>
      <c r="D7" s="305"/>
      <c r="E7" s="305"/>
      <c r="F7" s="305"/>
      <c r="G7" s="306"/>
    </row>
    <row r="8" spans="1:7" s="153" customFormat="1" ht="33.6" customHeight="1" x14ac:dyDescent="0.3">
      <c r="A8" s="150"/>
      <c r="B8" s="295" t="s">
        <v>59</v>
      </c>
      <c r="C8" s="296"/>
      <c r="D8" s="296"/>
      <c r="E8" s="296"/>
      <c r="F8" s="296"/>
      <c r="G8" s="297"/>
    </row>
    <row r="9" spans="1:7" s="153" customFormat="1" ht="33.6" customHeight="1" x14ac:dyDescent="0.3">
      <c r="A9" s="150"/>
      <c r="B9" s="307" t="s">
        <v>202</v>
      </c>
      <c r="C9" s="308"/>
      <c r="D9" s="308"/>
      <c r="E9" s="308"/>
      <c r="F9" s="308"/>
      <c r="G9" s="309"/>
    </row>
    <row r="10" spans="1:7" s="153" customFormat="1" ht="55.8" customHeight="1" x14ac:dyDescent="0.3">
      <c r="A10" s="150"/>
      <c r="B10" s="321" t="s">
        <v>194</v>
      </c>
      <c r="C10" s="322"/>
      <c r="D10" s="322"/>
      <c r="E10" s="322"/>
      <c r="F10" s="322"/>
      <c r="G10" s="323"/>
    </row>
    <row r="11" spans="1:7" s="153" customFormat="1" ht="33.6" customHeight="1" x14ac:dyDescent="0.3">
      <c r="A11" s="150"/>
      <c r="B11" s="307" t="s">
        <v>234</v>
      </c>
      <c r="C11" s="308"/>
      <c r="D11" s="308"/>
      <c r="E11" s="308"/>
      <c r="F11" s="308"/>
      <c r="G11" s="309"/>
    </row>
    <row r="12" spans="1:7" s="153" customFormat="1" ht="33.6" customHeight="1" x14ac:dyDescent="0.3">
      <c r="A12" s="150"/>
      <c r="B12" s="307" t="s">
        <v>188</v>
      </c>
      <c r="C12" s="308"/>
      <c r="D12" s="308"/>
      <c r="E12" s="308"/>
      <c r="F12" s="308"/>
      <c r="G12" s="309"/>
    </row>
    <row r="13" spans="1:7" s="153" customFormat="1" ht="33.6" customHeight="1" x14ac:dyDescent="0.3">
      <c r="A13" s="150"/>
      <c r="B13" s="307" t="s">
        <v>189</v>
      </c>
      <c r="C13" s="308"/>
      <c r="D13" s="308"/>
      <c r="E13" s="308"/>
      <c r="F13" s="308"/>
      <c r="G13" s="309"/>
    </row>
    <row r="14" spans="1:7" s="153" customFormat="1" ht="33.6" customHeight="1" x14ac:dyDescent="0.3">
      <c r="A14" s="150"/>
      <c r="B14" s="307" t="s">
        <v>181</v>
      </c>
      <c r="C14" s="308"/>
      <c r="D14" s="308"/>
      <c r="E14" s="308"/>
      <c r="F14" s="308"/>
      <c r="G14" s="309"/>
    </row>
    <row r="15" spans="1:7" s="153" customFormat="1" ht="33.6" customHeight="1" thickBot="1" x14ac:dyDescent="0.35">
      <c r="A15" s="150"/>
      <c r="B15" s="324" t="s">
        <v>190</v>
      </c>
      <c r="C15" s="325"/>
      <c r="D15" s="325"/>
      <c r="E15" s="325"/>
      <c r="F15" s="325"/>
      <c r="G15" s="326"/>
    </row>
    <row r="16" spans="1:7" s="153" customFormat="1" ht="21.6" customHeight="1" thickBot="1" x14ac:dyDescent="0.35">
      <c r="B16" s="240"/>
      <c r="C16" s="240"/>
      <c r="D16" s="240"/>
      <c r="E16" s="240"/>
      <c r="F16" s="240"/>
      <c r="G16" s="240"/>
    </row>
    <row r="17" spans="1:10" ht="30" customHeight="1" thickBot="1" x14ac:dyDescent="0.35">
      <c r="A17" s="154"/>
      <c r="B17" s="315" t="s">
        <v>177</v>
      </c>
      <c r="C17" s="316"/>
      <c r="D17" s="316"/>
      <c r="E17" s="316"/>
      <c r="F17" s="316"/>
      <c r="G17" s="317"/>
    </row>
    <row r="18" spans="1:10" ht="30" customHeight="1" thickBot="1" x14ac:dyDescent="0.35">
      <c r="B18" s="169" t="s">
        <v>117</v>
      </c>
      <c r="C18" s="170" t="s">
        <v>118</v>
      </c>
      <c r="D18" s="170" t="s">
        <v>119</v>
      </c>
      <c r="E18" s="318" t="s">
        <v>120</v>
      </c>
      <c r="F18" s="319"/>
      <c r="G18" s="320"/>
      <c r="J18" s="160"/>
    </row>
    <row r="19" spans="1:10" ht="25.2" customHeight="1" thickBot="1" x14ac:dyDescent="0.35">
      <c r="B19" s="171" t="s">
        <v>172</v>
      </c>
      <c r="C19" s="226"/>
      <c r="D19" s="226"/>
      <c r="E19" s="354"/>
      <c r="F19" s="355"/>
      <c r="G19" s="413"/>
      <c r="J19" s="160"/>
    </row>
    <row r="20" spans="1:10" ht="10.95" customHeight="1" thickBot="1" x14ac:dyDescent="0.35"/>
    <row r="21" spans="1:10" ht="36" customHeight="1" thickBot="1" x14ac:dyDescent="0.35">
      <c r="B21" s="356" t="s">
        <v>178</v>
      </c>
      <c r="C21" s="357"/>
      <c r="D21" s="357"/>
      <c r="E21" s="357"/>
      <c r="F21" s="357"/>
      <c r="G21" s="358"/>
    </row>
    <row r="22" spans="1:10" ht="36" customHeight="1" thickBot="1" x14ac:dyDescent="0.35">
      <c r="B22" s="351" t="s">
        <v>68</v>
      </c>
      <c r="C22" s="352"/>
      <c r="D22" s="352"/>
      <c r="E22" s="352"/>
      <c r="F22" s="352"/>
      <c r="G22" s="353"/>
    </row>
    <row r="23" spans="1:10" ht="31.2" customHeight="1" thickBot="1" x14ac:dyDescent="0.35">
      <c r="B23" s="137" t="s">
        <v>1</v>
      </c>
      <c r="C23" s="177" t="s">
        <v>2</v>
      </c>
      <c r="D23" s="177" t="s">
        <v>3</v>
      </c>
      <c r="E23" s="177" t="s">
        <v>4</v>
      </c>
      <c r="F23" s="177" t="s">
        <v>5</v>
      </c>
      <c r="G23" s="178" t="s">
        <v>101</v>
      </c>
    </row>
    <row r="24" spans="1:10" ht="24" customHeight="1" x14ac:dyDescent="0.3">
      <c r="B24" s="134">
        <v>1</v>
      </c>
      <c r="C24" s="9" t="s">
        <v>230</v>
      </c>
      <c r="D24" s="241">
        <v>76</v>
      </c>
      <c r="E24" s="138" t="s">
        <v>22</v>
      </c>
      <c r="F24" s="182"/>
      <c r="G24" s="186">
        <f t="shared" ref="G24:G35" si="0">(D24*F24)*12</f>
        <v>0</v>
      </c>
    </row>
    <row r="25" spans="1:10" ht="24" customHeight="1" x14ac:dyDescent="0.3">
      <c r="B25" s="134">
        <v>2</v>
      </c>
      <c r="C25" s="13" t="s">
        <v>8</v>
      </c>
      <c r="D25" s="138">
        <v>115</v>
      </c>
      <c r="E25" s="140" t="s">
        <v>22</v>
      </c>
      <c r="F25" s="184"/>
      <c r="G25" s="183">
        <f t="shared" si="0"/>
        <v>0</v>
      </c>
    </row>
    <row r="26" spans="1:10" ht="24" customHeight="1" x14ac:dyDescent="0.3">
      <c r="B26" s="134">
        <v>3</v>
      </c>
      <c r="C26" s="13" t="s">
        <v>139</v>
      </c>
      <c r="D26" s="138">
        <v>37</v>
      </c>
      <c r="E26" s="140" t="s">
        <v>22</v>
      </c>
      <c r="F26" s="184"/>
      <c r="G26" s="183">
        <f t="shared" si="0"/>
        <v>0</v>
      </c>
    </row>
    <row r="27" spans="1:10" ht="24" customHeight="1" x14ac:dyDescent="0.3">
      <c r="B27" s="134">
        <v>4</v>
      </c>
      <c r="C27" s="13" t="s">
        <v>10</v>
      </c>
      <c r="D27" s="138">
        <v>108</v>
      </c>
      <c r="E27" s="140" t="s">
        <v>22</v>
      </c>
      <c r="F27" s="184"/>
      <c r="G27" s="183">
        <f t="shared" si="0"/>
        <v>0</v>
      </c>
    </row>
    <row r="28" spans="1:10" ht="24" customHeight="1" x14ac:dyDescent="0.3">
      <c r="B28" s="134">
        <v>5</v>
      </c>
      <c r="C28" s="13" t="s">
        <v>11</v>
      </c>
      <c r="D28" s="138">
        <v>108</v>
      </c>
      <c r="E28" s="140" t="s">
        <v>22</v>
      </c>
      <c r="F28" s="184"/>
      <c r="G28" s="183">
        <f t="shared" si="0"/>
        <v>0</v>
      </c>
    </row>
    <row r="29" spans="1:10" ht="24" customHeight="1" x14ac:dyDescent="0.3">
      <c r="B29" s="134">
        <v>6</v>
      </c>
      <c r="C29" s="13" t="s">
        <v>164</v>
      </c>
      <c r="D29" s="138">
        <v>71</v>
      </c>
      <c r="E29" s="140" t="s">
        <v>22</v>
      </c>
      <c r="F29" s="184"/>
      <c r="G29" s="183">
        <f t="shared" si="0"/>
        <v>0</v>
      </c>
    </row>
    <row r="30" spans="1:10" ht="24" customHeight="1" x14ac:dyDescent="0.3">
      <c r="B30" s="134">
        <v>7</v>
      </c>
      <c r="C30" s="13" t="s">
        <v>165</v>
      </c>
      <c r="D30" s="138">
        <v>113</v>
      </c>
      <c r="E30" s="140" t="s">
        <v>22</v>
      </c>
      <c r="F30" s="184"/>
      <c r="G30" s="183">
        <f t="shared" si="0"/>
        <v>0</v>
      </c>
    </row>
    <row r="31" spans="1:10" ht="24" customHeight="1" x14ac:dyDescent="0.3">
      <c r="B31" s="134">
        <v>8</v>
      </c>
      <c r="C31" s="13" t="s">
        <v>74</v>
      </c>
      <c r="D31" s="138">
        <v>81</v>
      </c>
      <c r="E31" s="140" t="s">
        <v>22</v>
      </c>
      <c r="F31" s="184"/>
      <c r="G31" s="183">
        <f t="shared" si="0"/>
        <v>0</v>
      </c>
    </row>
    <row r="32" spans="1:10" ht="24" customHeight="1" x14ac:dyDescent="0.3">
      <c r="B32" s="134">
        <v>9</v>
      </c>
      <c r="C32" s="16" t="s">
        <v>232</v>
      </c>
      <c r="D32" s="138">
        <v>73</v>
      </c>
      <c r="E32" s="140" t="s">
        <v>22</v>
      </c>
      <c r="F32" s="184"/>
      <c r="G32" s="183">
        <f t="shared" si="0"/>
        <v>0</v>
      </c>
    </row>
    <row r="33" spans="2:7" ht="24" customHeight="1" x14ac:dyDescent="0.3">
      <c r="B33" s="134">
        <v>10</v>
      </c>
      <c r="C33" s="13" t="s">
        <v>16</v>
      </c>
      <c r="D33" s="138">
        <v>1</v>
      </c>
      <c r="E33" s="140" t="s">
        <v>22</v>
      </c>
      <c r="F33" s="184"/>
      <c r="G33" s="183">
        <f t="shared" si="0"/>
        <v>0</v>
      </c>
    </row>
    <row r="34" spans="2:7" ht="24" customHeight="1" x14ac:dyDescent="0.3">
      <c r="B34" s="134">
        <v>11</v>
      </c>
      <c r="C34" s="16" t="s">
        <v>233</v>
      </c>
      <c r="D34" s="138">
        <v>157</v>
      </c>
      <c r="E34" s="140" t="s">
        <v>22</v>
      </c>
      <c r="F34" s="184"/>
      <c r="G34" s="183">
        <f t="shared" si="0"/>
        <v>0</v>
      </c>
    </row>
    <row r="35" spans="2:7" ht="24" customHeight="1" thickBot="1" x14ac:dyDescent="0.35">
      <c r="B35" s="134">
        <v>12</v>
      </c>
      <c r="C35" s="37" t="s">
        <v>231</v>
      </c>
      <c r="D35" s="138">
        <v>1</v>
      </c>
      <c r="E35" s="140" t="s">
        <v>22</v>
      </c>
      <c r="F35" s="184"/>
      <c r="G35" s="159">
        <f t="shared" si="0"/>
        <v>0</v>
      </c>
    </row>
    <row r="36" spans="2:7" ht="25.8" customHeight="1" thickBot="1" x14ac:dyDescent="0.35">
      <c r="B36" s="330" t="s">
        <v>106</v>
      </c>
      <c r="C36" s="331"/>
      <c r="D36" s="331"/>
      <c r="E36" s="331"/>
      <c r="F36" s="332"/>
      <c r="G36" s="162">
        <f>SUM(G24:G35)</f>
        <v>0</v>
      </c>
    </row>
    <row r="37" spans="2:7" ht="25.8" customHeight="1" thickBot="1" x14ac:dyDescent="0.35">
      <c r="B37" s="330" t="s">
        <v>107</v>
      </c>
      <c r="C37" s="331"/>
      <c r="D37" s="331"/>
      <c r="E37" s="331"/>
      <c r="F37" s="332"/>
      <c r="G37" s="162">
        <f>G36*15%</f>
        <v>0</v>
      </c>
    </row>
    <row r="38" spans="2:7" ht="25.8" customHeight="1" thickBot="1" x14ac:dyDescent="0.35">
      <c r="B38" s="330" t="s">
        <v>203</v>
      </c>
      <c r="C38" s="331"/>
      <c r="D38" s="331"/>
      <c r="E38" s="331"/>
      <c r="F38" s="332"/>
      <c r="G38" s="144">
        <f>G36+G37</f>
        <v>0</v>
      </c>
    </row>
    <row r="39" spans="2:7" ht="25.8" customHeight="1" thickBot="1" x14ac:dyDescent="0.35">
      <c r="B39" s="330" t="s">
        <v>204</v>
      </c>
      <c r="C39" s="331"/>
      <c r="D39" s="331"/>
      <c r="E39" s="331"/>
      <c r="F39" s="332"/>
      <c r="G39" s="144">
        <f>(G38*$C$19)+G38</f>
        <v>0</v>
      </c>
    </row>
    <row r="40" spans="2:7" ht="25.8" customHeight="1" thickBot="1" x14ac:dyDescent="0.35">
      <c r="B40" s="330" t="s">
        <v>205</v>
      </c>
      <c r="C40" s="331"/>
      <c r="D40" s="331"/>
      <c r="E40" s="331"/>
      <c r="F40" s="332"/>
      <c r="G40" s="174">
        <f>(G39*$D$19)+G39</f>
        <v>0</v>
      </c>
    </row>
    <row r="41" spans="2:7" ht="25.8" customHeight="1" thickBot="1" x14ac:dyDescent="0.35">
      <c r="B41" s="330" t="s">
        <v>206</v>
      </c>
      <c r="C41" s="331"/>
      <c r="D41" s="331"/>
      <c r="E41" s="331"/>
      <c r="F41" s="332"/>
      <c r="G41" s="144">
        <f>G38+G39+G40</f>
        <v>0</v>
      </c>
    </row>
    <row r="42" spans="2:7" ht="12" x14ac:dyDescent="0.3">
      <c r="B42" s="30"/>
      <c r="C42" s="30"/>
      <c r="D42" s="30"/>
      <c r="E42" s="30"/>
      <c r="F42" s="30"/>
      <c r="G42" s="78"/>
    </row>
    <row r="43" spans="2:7" x14ac:dyDescent="0.3">
      <c r="E43" s="149"/>
      <c r="G43" s="78"/>
    </row>
    <row r="44" spans="2:7" ht="16.2" thickBot="1" x14ac:dyDescent="0.35">
      <c r="B44" s="349" t="s">
        <v>179</v>
      </c>
      <c r="C44" s="350"/>
      <c r="D44" s="350"/>
      <c r="E44" s="350"/>
      <c r="F44" s="350"/>
      <c r="G44" s="350"/>
    </row>
    <row r="45" spans="2:7" ht="24.6" thickBot="1" x14ac:dyDescent="0.35">
      <c r="B45" s="137" t="s">
        <v>1</v>
      </c>
      <c r="C45" s="177" t="s">
        <v>20</v>
      </c>
      <c r="D45" s="177" t="s">
        <v>3</v>
      </c>
      <c r="E45" s="177" t="s">
        <v>4</v>
      </c>
      <c r="F45" s="177" t="s">
        <v>5</v>
      </c>
      <c r="G45" s="178" t="s">
        <v>101</v>
      </c>
    </row>
    <row r="46" spans="2:7" ht="25.2" customHeight="1" x14ac:dyDescent="0.3">
      <c r="B46" s="134">
        <v>1</v>
      </c>
      <c r="C46" s="260" t="s">
        <v>161</v>
      </c>
      <c r="D46" s="243">
        <v>125</v>
      </c>
      <c r="E46" s="138" t="s">
        <v>22</v>
      </c>
      <c r="F46" s="270"/>
      <c r="G46" s="186">
        <f t="shared" ref="G46:G56" si="1">(D46*F46)*12</f>
        <v>0</v>
      </c>
    </row>
    <row r="47" spans="2:7" ht="25.2" customHeight="1" x14ac:dyDescent="0.3">
      <c r="B47" s="134">
        <v>2</v>
      </c>
      <c r="C47" s="128" t="s">
        <v>102</v>
      </c>
      <c r="D47" s="243">
        <v>584</v>
      </c>
      <c r="E47" s="140" t="s">
        <v>22</v>
      </c>
      <c r="F47" s="253"/>
      <c r="G47" s="183">
        <f t="shared" si="1"/>
        <v>0</v>
      </c>
    </row>
    <row r="48" spans="2:7" ht="25.2" customHeight="1" x14ac:dyDescent="0.3">
      <c r="B48" s="134">
        <v>3</v>
      </c>
      <c r="C48" s="128" t="s">
        <v>103</v>
      </c>
      <c r="D48" s="243">
        <v>1</v>
      </c>
      <c r="E48" s="140" t="s">
        <v>22</v>
      </c>
      <c r="F48" s="253"/>
      <c r="G48" s="183">
        <f t="shared" si="1"/>
        <v>0</v>
      </c>
    </row>
    <row r="49" spans="2:7" ht="25.2" customHeight="1" x14ac:dyDescent="0.3">
      <c r="B49" s="134">
        <v>4</v>
      </c>
      <c r="C49" s="128" t="s">
        <v>26</v>
      </c>
      <c r="D49" s="243">
        <v>250</v>
      </c>
      <c r="E49" s="140" t="s">
        <v>22</v>
      </c>
      <c r="F49" s="253"/>
      <c r="G49" s="183">
        <f t="shared" si="1"/>
        <v>0</v>
      </c>
    </row>
    <row r="50" spans="2:7" ht="25.2" customHeight="1" x14ac:dyDescent="0.3">
      <c r="B50" s="134">
        <v>5</v>
      </c>
      <c r="C50" s="128" t="s">
        <v>142</v>
      </c>
      <c r="D50" s="243">
        <v>167</v>
      </c>
      <c r="E50" s="140" t="s">
        <v>22</v>
      </c>
      <c r="F50" s="253"/>
      <c r="G50" s="183">
        <f t="shared" si="1"/>
        <v>0</v>
      </c>
    </row>
    <row r="51" spans="2:7" ht="25.2" customHeight="1" x14ac:dyDescent="0.3">
      <c r="B51" s="134">
        <v>6</v>
      </c>
      <c r="C51" s="128" t="s">
        <v>104</v>
      </c>
      <c r="D51" s="243">
        <v>125</v>
      </c>
      <c r="E51" s="140" t="s">
        <v>22</v>
      </c>
      <c r="F51" s="253"/>
      <c r="G51" s="183">
        <f t="shared" si="1"/>
        <v>0</v>
      </c>
    </row>
    <row r="52" spans="2:7" ht="25.2" customHeight="1" x14ac:dyDescent="0.3">
      <c r="B52" s="134">
        <v>7</v>
      </c>
      <c r="C52" s="128" t="s">
        <v>144</v>
      </c>
      <c r="D52" s="243">
        <v>167</v>
      </c>
      <c r="E52" s="140" t="s">
        <v>22</v>
      </c>
      <c r="F52" s="253"/>
      <c r="G52" s="183">
        <f t="shared" si="1"/>
        <v>0</v>
      </c>
    </row>
    <row r="53" spans="2:7" ht="25.2" customHeight="1" x14ac:dyDescent="0.3">
      <c r="B53" s="134">
        <v>8</v>
      </c>
      <c r="C53" s="128" t="s">
        <v>151</v>
      </c>
      <c r="D53" s="243">
        <v>167</v>
      </c>
      <c r="E53" s="140" t="s">
        <v>22</v>
      </c>
      <c r="F53" s="253"/>
      <c r="G53" s="183">
        <f t="shared" si="1"/>
        <v>0</v>
      </c>
    </row>
    <row r="54" spans="2:7" ht="25.2" customHeight="1" x14ac:dyDescent="0.3">
      <c r="B54" s="134">
        <v>9</v>
      </c>
      <c r="C54" s="128" t="s">
        <v>93</v>
      </c>
      <c r="D54" s="243">
        <v>84</v>
      </c>
      <c r="E54" s="140" t="s">
        <v>22</v>
      </c>
      <c r="F54" s="253"/>
      <c r="G54" s="183">
        <f t="shared" si="1"/>
        <v>0</v>
      </c>
    </row>
    <row r="55" spans="2:7" ht="25.2" customHeight="1" x14ac:dyDescent="0.3">
      <c r="B55" s="134">
        <v>10</v>
      </c>
      <c r="C55" s="128" t="s">
        <v>150</v>
      </c>
      <c r="D55" s="243">
        <v>167</v>
      </c>
      <c r="E55" s="140" t="s">
        <v>22</v>
      </c>
      <c r="F55" s="253"/>
      <c r="G55" s="183">
        <f t="shared" si="1"/>
        <v>0</v>
      </c>
    </row>
    <row r="56" spans="2:7" ht="25.2" customHeight="1" thickBot="1" x14ac:dyDescent="0.35">
      <c r="B56" s="134">
        <v>11</v>
      </c>
      <c r="C56" s="128" t="s">
        <v>105</v>
      </c>
      <c r="D56" s="243">
        <v>334</v>
      </c>
      <c r="E56" s="140" t="s">
        <v>22</v>
      </c>
      <c r="F56" s="253"/>
      <c r="G56" s="159">
        <f t="shared" si="1"/>
        <v>0</v>
      </c>
    </row>
    <row r="57" spans="2:7" ht="27" customHeight="1" thickBot="1" x14ac:dyDescent="0.35">
      <c r="B57" s="330" t="s">
        <v>106</v>
      </c>
      <c r="C57" s="331"/>
      <c r="D57" s="331"/>
      <c r="E57" s="331"/>
      <c r="F57" s="332"/>
      <c r="G57" s="162">
        <f>SUM(G46:G56)</f>
        <v>0</v>
      </c>
    </row>
    <row r="58" spans="2:7" ht="27" customHeight="1" thickBot="1" x14ac:dyDescent="0.35">
      <c r="B58" s="330" t="s">
        <v>107</v>
      </c>
      <c r="C58" s="331"/>
      <c r="D58" s="331"/>
      <c r="E58" s="331"/>
      <c r="F58" s="332"/>
      <c r="G58" s="162">
        <f>G57*15%</f>
        <v>0</v>
      </c>
    </row>
    <row r="59" spans="2:7" ht="27" customHeight="1" thickBot="1" x14ac:dyDescent="0.35">
      <c r="B59" s="330" t="s">
        <v>198</v>
      </c>
      <c r="C59" s="331"/>
      <c r="D59" s="331"/>
      <c r="E59" s="331"/>
      <c r="F59" s="332">
        <f>F57+F58</f>
        <v>0</v>
      </c>
      <c r="G59" s="144">
        <f>G57+G58</f>
        <v>0</v>
      </c>
    </row>
    <row r="60" spans="2:7" ht="27" customHeight="1" thickBot="1" x14ac:dyDescent="0.35">
      <c r="B60" s="330" t="s">
        <v>199</v>
      </c>
      <c r="C60" s="331"/>
      <c r="D60" s="331"/>
      <c r="E60" s="331"/>
      <c r="F60" s="332" t="e">
        <f>(F59*#REF!)+F59</f>
        <v>#REF!</v>
      </c>
      <c r="G60" s="144">
        <f>(G59*$C$19)+G59</f>
        <v>0</v>
      </c>
    </row>
    <row r="61" spans="2:7" ht="27" customHeight="1" thickBot="1" x14ac:dyDescent="0.35">
      <c r="B61" s="330" t="s">
        <v>200</v>
      </c>
      <c r="C61" s="331"/>
      <c r="D61" s="331"/>
      <c r="E61" s="331"/>
      <c r="F61" s="332" t="e">
        <f>(F60*#REF!)+F60</f>
        <v>#REF!</v>
      </c>
      <c r="G61" s="174">
        <f>(G60*$D$19)+G60</f>
        <v>0</v>
      </c>
    </row>
    <row r="62" spans="2:7" ht="27" customHeight="1" thickBot="1" x14ac:dyDescent="0.35">
      <c r="B62" s="330" t="s">
        <v>201</v>
      </c>
      <c r="C62" s="331"/>
      <c r="D62" s="331"/>
      <c r="E62" s="331"/>
      <c r="F62" s="332" t="e">
        <f>F61+F60+F59</f>
        <v>#REF!</v>
      </c>
      <c r="G62" s="144">
        <f>G59+G60+G61</f>
        <v>0</v>
      </c>
    </row>
    <row r="63" spans="2:7" ht="12" x14ac:dyDescent="0.3">
      <c r="B63" s="30"/>
      <c r="C63" s="30"/>
      <c r="D63" s="30"/>
      <c r="E63" s="30"/>
      <c r="F63" s="30"/>
      <c r="G63" s="78"/>
    </row>
    <row r="64" spans="2:7" x14ac:dyDescent="0.3">
      <c r="E64" s="149"/>
      <c r="G64" s="78"/>
    </row>
    <row r="65" spans="2:7" ht="29.4" customHeight="1" thickBot="1" x14ac:dyDescent="0.35">
      <c r="B65" s="349" t="s">
        <v>180</v>
      </c>
      <c r="C65" s="350"/>
      <c r="D65" s="350"/>
      <c r="E65" s="350"/>
      <c r="F65" s="350"/>
      <c r="G65" s="350"/>
    </row>
    <row r="66" spans="2:7" ht="29.4" customHeight="1" thickBot="1" x14ac:dyDescent="0.35">
      <c r="B66" s="210" t="s">
        <v>1</v>
      </c>
      <c r="C66" s="212" t="s">
        <v>35</v>
      </c>
      <c r="D66" s="212" t="s">
        <v>3</v>
      </c>
      <c r="E66" s="212" t="s">
        <v>4</v>
      </c>
      <c r="F66" s="212" t="s">
        <v>5</v>
      </c>
      <c r="G66" s="213" t="s">
        <v>101</v>
      </c>
    </row>
    <row r="67" spans="2:7" ht="29.4" customHeight="1" x14ac:dyDescent="0.3">
      <c r="B67" s="261">
        <v>1</v>
      </c>
      <c r="C67" s="262" t="s">
        <v>175</v>
      </c>
      <c r="D67" s="234">
        <v>292</v>
      </c>
      <c r="E67" s="263" t="s">
        <v>75</v>
      </c>
      <c r="F67" s="271"/>
      <c r="G67" s="264">
        <f>(D67*F67)*12</f>
        <v>0</v>
      </c>
    </row>
    <row r="68" spans="2:7" ht="29.4" customHeight="1" x14ac:dyDescent="0.3">
      <c r="B68" s="247">
        <v>2</v>
      </c>
      <c r="C68" s="128" t="s">
        <v>174</v>
      </c>
      <c r="D68" s="147">
        <v>368</v>
      </c>
      <c r="E68" s="265" t="s">
        <v>191</v>
      </c>
      <c r="F68" s="272"/>
      <c r="G68" s="266">
        <f>(D68*F68)*48</f>
        <v>0</v>
      </c>
    </row>
    <row r="69" spans="2:7" ht="29.4" customHeight="1" thickBot="1" x14ac:dyDescent="0.35">
      <c r="B69" s="249">
        <v>3</v>
      </c>
      <c r="C69" s="267" t="s">
        <v>173</v>
      </c>
      <c r="D69" s="175">
        <v>1</v>
      </c>
      <c r="E69" s="268" t="s">
        <v>75</v>
      </c>
      <c r="F69" s="273"/>
      <c r="G69" s="269">
        <f>(D69*F69)*12</f>
        <v>0</v>
      </c>
    </row>
    <row r="70" spans="2:7" ht="29.4" customHeight="1" thickBot="1" x14ac:dyDescent="0.35">
      <c r="B70" s="330" t="s">
        <v>106</v>
      </c>
      <c r="C70" s="331"/>
      <c r="D70" s="331"/>
      <c r="E70" s="331"/>
      <c r="F70" s="332"/>
      <c r="G70" s="159">
        <f>SUM(G67:G69)</f>
        <v>0</v>
      </c>
    </row>
    <row r="71" spans="2:7" ht="29.4" customHeight="1" thickBot="1" x14ac:dyDescent="0.35">
      <c r="B71" s="330" t="s">
        <v>107</v>
      </c>
      <c r="C71" s="331"/>
      <c r="D71" s="331"/>
      <c r="E71" s="331"/>
      <c r="F71" s="332"/>
      <c r="G71" s="162">
        <f>G70*15%</f>
        <v>0</v>
      </c>
    </row>
    <row r="72" spans="2:7" ht="29.4" customHeight="1" thickBot="1" x14ac:dyDescent="0.35">
      <c r="B72" s="330" t="s">
        <v>207</v>
      </c>
      <c r="C72" s="331"/>
      <c r="D72" s="331"/>
      <c r="E72" s="331"/>
      <c r="F72" s="332">
        <f>F70+F71</f>
        <v>0</v>
      </c>
      <c r="G72" s="144">
        <f>G70+G71</f>
        <v>0</v>
      </c>
    </row>
    <row r="73" spans="2:7" ht="29.4" customHeight="1" thickBot="1" x14ac:dyDescent="0.35">
      <c r="B73" s="330" t="s">
        <v>208</v>
      </c>
      <c r="C73" s="331"/>
      <c r="D73" s="331"/>
      <c r="E73" s="331"/>
      <c r="F73" s="332" t="e">
        <f>(F72*#REF!)+F72</f>
        <v>#REF!</v>
      </c>
      <c r="G73" s="144">
        <f>(G72*$C$19)+G72</f>
        <v>0</v>
      </c>
    </row>
    <row r="74" spans="2:7" ht="29.4" customHeight="1" thickBot="1" x14ac:dyDescent="0.35">
      <c r="B74" s="330" t="s">
        <v>209</v>
      </c>
      <c r="C74" s="331"/>
      <c r="D74" s="331"/>
      <c r="E74" s="331"/>
      <c r="F74" s="332" t="e">
        <f>(F73*#REF!)+F73</f>
        <v>#REF!</v>
      </c>
      <c r="G74" s="174">
        <f>(G73*$D$19)+G73</f>
        <v>0</v>
      </c>
    </row>
    <row r="75" spans="2:7" ht="29.4" customHeight="1" thickBot="1" x14ac:dyDescent="0.35">
      <c r="B75" s="330" t="s">
        <v>210</v>
      </c>
      <c r="C75" s="331"/>
      <c r="D75" s="331"/>
      <c r="E75" s="331"/>
      <c r="F75" s="332" t="e">
        <f>F74+F73+F72</f>
        <v>#REF!</v>
      </c>
      <c r="G75" s="144">
        <f>G72+G73+G74</f>
        <v>0</v>
      </c>
    </row>
    <row r="76" spans="2:7" ht="12.6" thickBot="1" x14ac:dyDescent="0.35">
      <c r="B76" s="30"/>
      <c r="C76" s="30"/>
      <c r="D76" s="30"/>
      <c r="E76" s="30"/>
      <c r="F76" s="30"/>
      <c r="G76" s="78"/>
    </row>
    <row r="77" spans="2:7" ht="37.200000000000003" customHeight="1" thickBot="1" x14ac:dyDescent="0.35">
      <c r="B77" s="333" t="s">
        <v>122</v>
      </c>
      <c r="C77" s="334"/>
      <c r="D77" s="334"/>
      <c r="E77" s="334"/>
      <c r="F77" s="335"/>
      <c r="G77" s="172">
        <f>G41+G62+G75</f>
        <v>0</v>
      </c>
    </row>
    <row r="78" spans="2:7" x14ac:dyDescent="0.3">
      <c r="E78" s="149"/>
      <c r="G78" s="78"/>
    </row>
    <row r="79" spans="2:7" x14ac:dyDescent="0.3">
      <c r="E79" s="149"/>
      <c r="G79" s="78"/>
    </row>
    <row r="80" spans="2:7" ht="27.6" customHeight="1" x14ac:dyDescent="0.3">
      <c r="B80" s="258"/>
      <c r="C80" s="258"/>
      <c r="D80" s="274"/>
      <c r="E80" s="258"/>
      <c r="F80" s="258"/>
      <c r="G80" s="258"/>
    </row>
    <row r="81" spans="2:7" s="198" customFormat="1" ht="15" thickBot="1" x14ac:dyDescent="0.35">
      <c r="B81" s="200"/>
      <c r="C81" s="199"/>
      <c r="D81" s="200"/>
      <c r="E81" s="201"/>
      <c r="F81" s="199"/>
      <c r="G81" s="201"/>
    </row>
    <row r="82" spans="2:7" s="198" customFormat="1" ht="24" customHeight="1" x14ac:dyDescent="0.3">
      <c r="B82" s="202" t="s">
        <v>235</v>
      </c>
      <c r="E82" s="203" t="s">
        <v>236</v>
      </c>
      <c r="F82" s="204" t="s">
        <v>123</v>
      </c>
      <c r="G82" s="203" t="s">
        <v>124</v>
      </c>
    </row>
    <row r="83" spans="2:7" ht="13.8" x14ac:dyDescent="0.3">
      <c r="C83" s="173"/>
      <c r="E83" s="150"/>
      <c r="G83" s="78"/>
    </row>
    <row r="84" spans="2:7" x14ac:dyDescent="0.3">
      <c r="F84" s="149"/>
      <c r="G84" s="78"/>
    </row>
  </sheetData>
  <sheetProtection algorithmName="SHA-512" hashValue="W0eWz63K261j0uKetbhEjoG+NPN+T8rdE5OqM1SQO8/Hi9rF02dGv2Rv5OLiQNaIwrC7BECI2go2y0dZKnvcFg==" saltValue="tEVI1OFlFC7Ajqqgg9JI2Q==" spinCount="100000" sheet="1" objects="1" scenarios="1"/>
  <mergeCells count="39">
    <mergeCell ref="B77:F77"/>
    <mergeCell ref="B59:F59"/>
    <mergeCell ref="B36:F36"/>
    <mergeCell ref="B37:F37"/>
    <mergeCell ref="B38:F38"/>
    <mergeCell ref="B39:F39"/>
    <mergeCell ref="B40:F40"/>
    <mergeCell ref="B41:F41"/>
    <mergeCell ref="B71:F71"/>
    <mergeCell ref="B72:F72"/>
    <mergeCell ref="B73:F73"/>
    <mergeCell ref="B74:F74"/>
    <mergeCell ref="B75:F75"/>
    <mergeCell ref="C2:G2"/>
    <mergeCell ref="C3:G3"/>
    <mergeCell ref="C4:G4"/>
    <mergeCell ref="C5:G5"/>
    <mergeCell ref="B70:F70"/>
    <mergeCell ref="B17:G17"/>
    <mergeCell ref="B12:G12"/>
    <mergeCell ref="B13:G13"/>
    <mergeCell ref="B14:G14"/>
    <mergeCell ref="B15:G15"/>
    <mergeCell ref="B7:G7"/>
    <mergeCell ref="B8:G8"/>
    <mergeCell ref="B9:G9"/>
    <mergeCell ref="B10:G10"/>
    <mergeCell ref="B11:G11"/>
    <mergeCell ref="E18:G18"/>
    <mergeCell ref="E19:G19"/>
    <mergeCell ref="B21:G21"/>
    <mergeCell ref="B22:G22"/>
    <mergeCell ref="B65:G65"/>
    <mergeCell ref="B57:F57"/>
    <mergeCell ref="B58:F58"/>
    <mergeCell ref="B60:F60"/>
    <mergeCell ref="B61:F61"/>
    <mergeCell ref="B62:F62"/>
    <mergeCell ref="B44:G44"/>
  </mergeCells>
  <pageMargins left="0.7" right="0.7" top="0.75" bottom="0.75" header="0.3" footer="0.3"/>
  <pageSetup scale="56" fitToHeight="0" orientation="portrait" r:id="rId1"/>
  <rowBreaks count="1" manualBreakCount="1">
    <brk id="4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8D22A-2407-4846-B5BD-66E779409B20}">
  <sheetPr>
    <tabColor rgb="FF92D050"/>
    <pageSetUpPr fitToPage="1"/>
  </sheetPr>
  <dimension ref="A1:J98"/>
  <sheetViews>
    <sheetView view="pageBreakPreview" topLeftCell="A69" zoomScale="60" zoomScaleNormal="100" workbookViewId="0">
      <selection activeCell="G75" sqref="G75"/>
    </sheetView>
  </sheetViews>
  <sheetFormatPr defaultColWidth="8.88671875" defaultRowHeight="11.4" x14ac:dyDescent="0.3"/>
  <cols>
    <col min="1" max="1" width="8.88671875" style="78"/>
    <col min="2" max="2" width="20.33203125" style="78" customWidth="1"/>
    <col min="3" max="3" width="42.109375" style="78" customWidth="1"/>
    <col min="4" max="4" width="22.33203125" style="78" customWidth="1"/>
    <col min="5" max="5" width="29.33203125" style="78" customWidth="1"/>
    <col min="6" max="6" width="32.88671875" style="78" customWidth="1"/>
    <col min="7" max="7" width="29.33203125" style="149" customWidth="1"/>
    <col min="8" max="8" width="18.6640625" style="78" customWidth="1"/>
    <col min="9" max="9" width="23" style="78" customWidth="1"/>
    <col min="10" max="16384" width="8.88671875" style="78"/>
  </cols>
  <sheetData>
    <row r="1" spans="1:7" ht="12" thickBot="1" x14ac:dyDescent="0.35"/>
    <row r="2" spans="1:7" s="150" customFormat="1" ht="34.950000000000003" customHeight="1" thickBot="1" x14ac:dyDescent="0.35">
      <c r="B2" s="151" t="s">
        <v>53</v>
      </c>
      <c r="C2" s="298" t="s">
        <v>217</v>
      </c>
      <c r="D2" s="299"/>
      <c r="E2" s="299"/>
      <c r="F2" s="299"/>
      <c r="G2" s="300"/>
    </row>
    <row r="3" spans="1:7" s="152" customFormat="1" ht="34.950000000000003" customHeight="1" thickBot="1" x14ac:dyDescent="0.35">
      <c r="B3" s="151" t="s">
        <v>54</v>
      </c>
      <c r="C3" s="301" t="s">
        <v>171</v>
      </c>
      <c r="D3" s="302"/>
      <c r="E3" s="302"/>
      <c r="F3" s="302"/>
      <c r="G3" s="303"/>
    </row>
    <row r="4" spans="1:7" s="150" customFormat="1" ht="34.950000000000003" customHeight="1" thickBot="1" x14ac:dyDescent="0.35">
      <c r="B4" s="151" t="s">
        <v>222</v>
      </c>
      <c r="C4" s="298" t="s">
        <v>223</v>
      </c>
      <c r="D4" s="299"/>
      <c r="E4" s="299"/>
      <c r="F4" s="299"/>
      <c r="G4" s="300"/>
    </row>
    <row r="5" spans="1:7" s="150" customFormat="1" ht="34.950000000000003" customHeight="1" thickBot="1" x14ac:dyDescent="0.35">
      <c r="B5" s="151" t="s">
        <v>57</v>
      </c>
      <c r="C5" s="343"/>
      <c r="D5" s="344"/>
      <c r="E5" s="344"/>
      <c r="F5" s="344"/>
      <c r="G5" s="345"/>
    </row>
    <row r="6" spans="1:7" s="153" customFormat="1" ht="22.95" customHeight="1" thickBot="1" x14ac:dyDescent="0.35">
      <c r="B6" s="179"/>
      <c r="C6" s="179"/>
      <c r="D6" s="179"/>
      <c r="E6" s="179"/>
      <c r="F6" s="179"/>
    </row>
    <row r="7" spans="1:7" s="153" customFormat="1" ht="27" customHeight="1" x14ac:dyDescent="0.3">
      <c r="A7" s="150"/>
      <c r="B7" s="304" t="s">
        <v>58</v>
      </c>
      <c r="C7" s="305"/>
      <c r="D7" s="305"/>
      <c r="E7" s="305"/>
      <c r="F7" s="305"/>
      <c r="G7" s="306"/>
    </row>
    <row r="8" spans="1:7" s="153" customFormat="1" ht="27" customHeight="1" x14ac:dyDescent="0.3">
      <c r="A8" s="150"/>
      <c r="B8" s="295" t="s">
        <v>59</v>
      </c>
      <c r="C8" s="296"/>
      <c r="D8" s="296"/>
      <c r="E8" s="296"/>
      <c r="F8" s="296"/>
      <c r="G8" s="297"/>
    </row>
    <row r="9" spans="1:7" s="153" customFormat="1" ht="29.4" customHeight="1" x14ac:dyDescent="0.3">
      <c r="A9" s="150"/>
      <c r="B9" s="307" t="s">
        <v>187</v>
      </c>
      <c r="C9" s="308"/>
      <c r="D9" s="308"/>
      <c r="E9" s="308"/>
      <c r="F9" s="308"/>
      <c r="G9" s="309"/>
    </row>
    <row r="10" spans="1:7" s="153" customFormat="1" ht="52.95" customHeight="1" x14ac:dyDescent="0.3">
      <c r="A10" s="150"/>
      <c r="B10" s="321" t="s">
        <v>194</v>
      </c>
      <c r="C10" s="322"/>
      <c r="D10" s="322"/>
      <c r="E10" s="322"/>
      <c r="F10" s="322"/>
      <c r="G10" s="323"/>
    </row>
    <row r="11" spans="1:7" s="153" customFormat="1" ht="37.200000000000003" customHeight="1" x14ac:dyDescent="0.3">
      <c r="A11" s="150"/>
      <c r="B11" s="307" t="s">
        <v>234</v>
      </c>
      <c r="C11" s="308"/>
      <c r="D11" s="308"/>
      <c r="E11" s="308"/>
      <c r="F11" s="308"/>
      <c r="G11" s="309"/>
    </row>
    <row r="12" spans="1:7" s="153" customFormat="1" ht="32.4" customHeight="1" x14ac:dyDescent="0.3">
      <c r="A12" s="150"/>
      <c r="B12" s="307" t="s">
        <v>188</v>
      </c>
      <c r="C12" s="308"/>
      <c r="D12" s="308"/>
      <c r="E12" s="308"/>
      <c r="F12" s="308"/>
      <c r="G12" s="309"/>
    </row>
    <row r="13" spans="1:7" s="153" customFormat="1" ht="30.6" customHeight="1" x14ac:dyDescent="0.3">
      <c r="A13" s="150"/>
      <c r="B13" s="307" t="s">
        <v>250</v>
      </c>
      <c r="C13" s="308"/>
      <c r="D13" s="308"/>
      <c r="E13" s="308"/>
      <c r="F13" s="308"/>
      <c r="G13" s="309"/>
    </row>
    <row r="14" spans="1:7" s="153" customFormat="1" ht="32.4" customHeight="1" x14ac:dyDescent="0.3">
      <c r="A14" s="150"/>
      <c r="B14" s="307" t="s">
        <v>243</v>
      </c>
      <c r="C14" s="308"/>
      <c r="D14" s="308"/>
      <c r="E14" s="308"/>
      <c r="F14" s="308"/>
      <c r="G14" s="309"/>
    </row>
    <row r="15" spans="1:7" s="153" customFormat="1" ht="32.4" customHeight="1" x14ac:dyDescent="0.3">
      <c r="A15" s="150"/>
      <c r="B15" s="307" t="s">
        <v>244</v>
      </c>
      <c r="C15" s="308"/>
      <c r="D15" s="308"/>
      <c r="E15" s="308"/>
      <c r="F15" s="308"/>
      <c r="G15" s="309"/>
    </row>
    <row r="16" spans="1:7" s="153" customFormat="1" ht="32.4" customHeight="1" thickBot="1" x14ac:dyDescent="0.35">
      <c r="A16" s="150"/>
      <c r="B16" s="324" t="s">
        <v>245</v>
      </c>
      <c r="C16" s="325"/>
      <c r="D16" s="325"/>
      <c r="E16" s="325"/>
      <c r="F16" s="325"/>
      <c r="G16" s="326"/>
    </row>
    <row r="17" spans="1:10" s="153" customFormat="1" ht="32.4" customHeight="1" thickBot="1" x14ac:dyDescent="0.35">
      <c r="A17" s="150"/>
      <c r="B17" s="207"/>
      <c r="C17" s="207"/>
      <c r="D17" s="207"/>
      <c r="E17" s="207"/>
      <c r="F17" s="207"/>
      <c r="G17" s="207"/>
    </row>
    <row r="18" spans="1:10" ht="22.95" customHeight="1" thickBot="1" x14ac:dyDescent="0.35">
      <c r="A18" s="154"/>
      <c r="B18" s="315" t="s">
        <v>177</v>
      </c>
      <c r="C18" s="316"/>
      <c r="D18" s="316"/>
      <c r="E18" s="316"/>
      <c r="F18" s="316"/>
      <c r="G18" s="317"/>
    </row>
    <row r="19" spans="1:10" ht="22.95" customHeight="1" thickBot="1" x14ac:dyDescent="0.35">
      <c r="B19" s="169" t="s">
        <v>117</v>
      </c>
      <c r="C19" s="170" t="s">
        <v>118</v>
      </c>
      <c r="D19" s="170" t="s">
        <v>119</v>
      </c>
      <c r="E19" s="318" t="s">
        <v>120</v>
      </c>
      <c r="F19" s="319"/>
      <c r="G19" s="320"/>
      <c r="J19" s="160"/>
    </row>
    <row r="20" spans="1:10" ht="22.95" customHeight="1" thickBot="1" x14ac:dyDescent="0.35">
      <c r="B20" s="171" t="s">
        <v>172</v>
      </c>
      <c r="C20" s="226"/>
      <c r="D20" s="226"/>
      <c r="E20" s="354"/>
      <c r="F20" s="355"/>
      <c r="G20" s="413"/>
      <c r="J20" s="160"/>
    </row>
    <row r="22" spans="1:10" ht="12" thickBot="1" x14ac:dyDescent="0.35"/>
    <row r="23" spans="1:10" ht="37.799999999999997" customHeight="1" thickBot="1" x14ac:dyDescent="0.35">
      <c r="A23" s="154"/>
      <c r="B23" s="315" t="s">
        <v>178</v>
      </c>
      <c r="C23" s="316"/>
      <c r="D23" s="316"/>
      <c r="E23" s="316"/>
      <c r="F23" s="316"/>
      <c r="G23" s="317"/>
    </row>
    <row r="24" spans="1:10" ht="37.799999999999997" customHeight="1" thickBot="1" x14ac:dyDescent="0.35">
      <c r="A24" s="154"/>
      <c r="B24" s="351" t="s">
        <v>68</v>
      </c>
      <c r="C24" s="352"/>
      <c r="D24" s="352"/>
      <c r="E24" s="352"/>
      <c r="F24" s="352"/>
      <c r="G24" s="353"/>
    </row>
    <row r="25" spans="1:10" ht="37.799999999999997" customHeight="1" thickBot="1" x14ac:dyDescent="0.35">
      <c r="B25" s="137" t="s">
        <v>1</v>
      </c>
      <c r="C25" s="177" t="s">
        <v>2</v>
      </c>
      <c r="D25" s="177" t="s">
        <v>3</v>
      </c>
      <c r="E25" s="177" t="s">
        <v>4</v>
      </c>
      <c r="F25" s="177" t="s">
        <v>5</v>
      </c>
      <c r="G25" s="178" t="s">
        <v>101</v>
      </c>
    </row>
    <row r="26" spans="1:10" ht="37.799999999999997" customHeight="1" x14ac:dyDescent="0.3">
      <c r="B26" s="134">
        <v>1</v>
      </c>
      <c r="C26" s="9" t="s">
        <v>230</v>
      </c>
      <c r="D26" s="155">
        <v>126</v>
      </c>
      <c r="E26" s="138" t="s">
        <v>7</v>
      </c>
      <c r="F26" s="182"/>
      <c r="G26" s="183">
        <f t="shared" ref="G26:G37" si="0">(D26*F26)*12</f>
        <v>0</v>
      </c>
    </row>
    <row r="27" spans="1:10" ht="37.799999999999997" customHeight="1" x14ac:dyDescent="0.3">
      <c r="B27" s="135">
        <v>2</v>
      </c>
      <c r="C27" s="13" t="s">
        <v>8</v>
      </c>
      <c r="D27" s="189">
        <v>194</v>
      </c>
      <c r="E27" s="140" t="s">
        <v>7</v>
      </c>
      <c r="F27" s="184"/>
      <c r="G27" s="191">
        <f t="shared" si="0"/>
        <v>0</v>
      </c>
    </row>
    <row r="28" spans="1:10" ht="37.799999999999997" customHeight="1" x14ac:dyDescent="0.3">
      <c r="B28" s="135">
        <v>3</v>
      </c>
      <c r="C28" s="13" t="s">
        <v>139</v>
      </c>
      <c r="D28" s="189">
        <v>117</v>
      </c>
      <c r="E28" s="140" t="s">
        <v>7</v>
      </c>
      <c r="F28" s="184"/>
      <c r="G28" s="191">
        <f t="shared" si="0"/>
        <v>0</v>
      </c>
    </row>
    <row r="29" spans="1:10" ht="37.799999999999997" customHeight="1" x14ac:dyDescent="0.3">
      <c r="B29" s="135">
        <v>5</v>
      </c>
      <c r="C29" s="13" t="s">
        <v>10</v>
      </c>
      <c r="D29" s="189">
        <v>133</v>
      </c>
      <c r="E29" s="140" t="s">
        <v>7</v>
      </c>
      <c r="F29" s="184"/>
      <c r="G29" s="191">
        <f t="shared" si="0"/>
        <v>0</v>
      </c>
    </row>
    <row r="30" spans="1:10" ht="37.799999999999997" customHeight="1" x14ac:dyDescent="0.3">
      <c r="B30" s="135">
        <v>6</v>
      </c>
      <c r="C30" s="13" t="s">
        <v>11</v>
      </c>
      <c r="D30" s="189">
        <v>133</v>
      </c>
      <c r="E30" s="140" t="s">
        <v>7</v>
      </c>
      <c r="F30" s="184"/>
      <c r="G30" s="191">
        <f t="shared" si="0"/>
        <v>0</v>
      </c>
    </row>
    <row r="31" spans="1:10" ht="37.799999999999997" customHeight="1" x14ac:dyDescent="0.3">
      <c r="B31" s="135">
        <v>7</v>
      </c>
      <c r="C31" s="13" t="s">
        <v>164</v>
      </c>
      <c r="D31" s="189">
        <v>101</v>
      </c>
      <c r="E31" s="140" t="s">
        <v>7</v>
      </c>
      <c r="F31" s="184"/>
      <c r="G31" s="191">
        <f t="shared" si="0"/>
        <v>0</v>
      </c>
    </row>
    <row r="32" spans="1:10" ht="37.799999999999997" customHeight="1" x14ac:dyDescent="0.3">
      <c r="B32" s="135">
        <v>8</v>
      </c>
      <c r="C32" s="13" t="s">
        <v>165</v>
      </c>
      <c r="D32" s="189">
        <v>189</v>
      </c>
      <c r="E32" s="140" t="s">
        <v>7</v>
      </c>
      <c r="F32" s="184"/>
      <c r="G32" s="191">
        <f t="shared" si="0"/>
        <v>0</v>
      </c>
    </row>
    <row r="33" spans="2:8" ht="37.799999999999997" customHeight="1" x14ac:dyDescent="0.3">
      <c r="B33" s="135">
        <v>9</v>
      </c>
      <c r="C33" s="13" t="s">
        <v>74</v>
      </c>
      <c r="D33" s="189">
        <v>124</v>
      </c>
      <c r="E33" s="140" t="s">
        <v>7</v>
      </c>
      <c r="F33" s="184"/>
      <c r="G33" s="191">
        <f t="shared" si="0"/>
        <v>0</v>
      </c>
    </row>
    <row r="34" spans="2:8" ht="37.799999999999997" customHeight="1" x14ac:dyDescent="0.3">
      <c r="B34" s="135">
        <v>10</v>
      </c>
      <c r="C34" s="16" t="s">
        <v>232</v>
      </c>
      <c r="D34" s="189">
        <v>104</v>
      </c>
      <c r="E34" s="140" t="s">
        <v>7</v>
      </c>
      <c r="F34" s="184"/>
      <c r="G34" s="191">
        <f t="shared" si="0"/>
        <v>0</v>
      </c>
    </row>
    <row r="35" spans="2:8" ht="37.799999999999997" customHeight="1" x14ac:dyDescent="0.3">
      <c r="B35" s="135">
        <v>11</v>
      </c>
      <c r="C35" s="13" t="s">
        <v>16</v>
      </c>
      <c r="D35" s="189">
        <v>8</v>
      </c>
      <c r="E35" s="140" t="s">
        <v>7</v>
      </c>
      <c r="F35" s="184"/>
      <c r="G35" s="191">
        <f t="shared" si="0"/>
        <v>0</v>
      </c>
    </row>
    <row r="36" spans="2:8" ht="37.799999999999997" customHeight="1" x14ac:dyDescent="0.3">
      <c r="B36" s="135">
        <v>12</v>
      </c>
      <c r="C36" s="16" t="s">
        <v>233</v>
      </c>
      <c r="D36" s="189">
        <v>201</v>
      </c>
      <c r="E36" s="140" t="s">
        <v>7</v>
      </c>
      <c r="F36" s="184"/>
      <c r="G36" s="191">
        <f t="shared" si="0"/>
        <v>0</v>
      </c>
    </row>
    <row r="37" spans="2:8" ht="37.799999999999997" customHeight="1" thickBot="1" x14ac:dyDescent="0.35">
      <c r="B37" s="136">
        <v>13</v>
      </c>
      <c r="C37" s="37" t="s">
        <v>231</v>
      </c>
      <c r="D37" s="190">
        <v>15</v>
      </c>
      <c r="E37" s="141" t="s">
        <v>7</v>
      </c>
      <c r="F37" s="187"/>
      <c r="G37" s="188">
        <f t="shared" si="0"/>
        <v>0</v>
      </c>
    </row>
    <row r="38" spans="2:8" ht="30.6" customHeight="1" thickBot="1" x14ac:dyDescent="0.35">
      <c r="B38" s="330" t="s">
        <v>106</v>
      </c>
      <c r="C38" s="331"/>
      <c r="D38" s="331"/>
      <c r="E38" s="331"/>
      <c r="F38" s="332"/>
      <c r="G38" s="162">
        <f>SUM(G26:G37)</f>
        <v>0</v>
      </c>
    </row>
    <row r="39" spans="2:8" ht="30.6" customHeight="1" thickBot="1" x14ac:dyDescent="0.35">
      <c r="B39" s="330" t="s">
        <v>107</v>
      </c>
      <c r="C39" s="331"/>
      <c r="D39" s="331"/>
      <c r="E39" s="331"/>
      <c r="F39" s="332"/>
      <c r="G39" s="162">
        <f>G38*15%</f>
        <v>0</v>
      </c>
    </row>
    <row r="40" spans="2:8" ht="30.6" customHeight="1" thickBot="1" x14ac:dyDescent="0.35">
      <c r="B40" s="330" t="s">
        <v>203</v>
      </c>
      <c r="C40" s="331"/>
      <c r="D40" s="331"/>
      <c r="E40" s="331"/>
      <c r="F40" s="332"/>
      <c r="G40" s="144">
        <f>G38+G39</f>
        <v>0</v>
      </c>
    </row>
    <row r="41" spans="2:8" ht="30.6" customHeight="1" thickBot="1" x14ac:dyDescent="0.35">
      <c r="B41" s="330" t="s">
        <v>204</v>
      </c>
      <c r="C41" s="331"/>
      <c r="D41" s="331"/>
      <c r="E41" s="331"/>
      <c r="F41" s="332"/>
      <c r="G41" s="144">
        <f>(G40*$C$20)+G40</f>
        <v>0</v>
      </c>
    </row>
    <row r="42" spans="2:8" ht="30.6" customHeight="1" thickBot="1" x14ac:dyDescent="0.35">
      <c r="B42" s="330" t="s">
        <v>205</v>
      </c>
      <c r="C42" s="331"/>
      <c r="D42" s="331"/>
      <c r="E42" s="331"/>
      <c r="F42" s="332"/>
      <c r="G42" s="174">
        <f>(G41*$D$20)+G41</f>
        <v>0</v>
      </c>
    </row>
    <row r="43" spans="2:8" ht="30.6" customHeight="1" thickBot="1" x14ac:dyDescent="0.35">
      <c r="B43" s="330" t="s">
        <v>206</v>
      </c>
      <c r="C43" s="331"/>
      <c r="D43" s="331"/>
      <c r="E43" s="331"/>
      <c r="F43" s="332"/>
      <c r="G43" s="144">
        <f>G40+G41+G42</f>
        <v>0</v>
      </c>
    </row>
    <row r="44" spans="2:8" ht="12" x14ac:dyDescent="0.3">
      <c r="B44" s="30"/>
      <c r="C44" s="30"/>
      <c r="D44" s="30"/>
      <c r="E44" s="30"/>
      <c r="F44" s="30"/>
      <c r="G44" s="30"/>
      <c r="H44" s="156"/>
    </row>
    <row r="45" spans="2:8" ht="16.95" customHeight="1" x14ac:dyDescent="0.3">
      <c r="F45" s="149"/>
      <c r="G45" s="78"/>
    </row>
    <row r="46" spans="2:8" ht="30.6" customHeight="1" thickBot="1" x14ac:dyDescent="0.35">
      <c r="B46" s="310" t="s">
        <v>179</v>
      </c>
      <c r="C46" s="311"/>
      <c r="D46" s="311"/>
      <c r="E46" s="311"/>
      <c r="F46" s="311"/>
      <c r="G46" s="311"/>
    </row>
    <row r="47" spans="2:8" ht="30.6" customHeight="1" thickBot="1" x14ac:dyDescent="0.35">
      <c r="B47" s="137" t="s">
        <v>1</v>
      </c>
      <c r="C47" s="177" t="s">
        <v>20</v>
      </c>
      <c r="D47" s="177" t="s">
        <v>3</v>
      </c>
      <c r="E47" s="177" t="s">
        <v>71</v>
      </c>
      <c r="F47" s="177" t="s">
        <v>5</v>
      </c>
      <c r="G47" s="178" t="s">
        <v>101</v>
      </c>
    </row>
    <row r="48" spans="2:8" ht="30.6" customHeight="1" x14ac:dyDescent="0.3">
      <c r="B48" s="134">
        <v>1</v>
      </c>
      <c r="C48" s="9" t="s">
        <v>160</v>
      </c>
      <c r="D48" s="157">
        <v>237</v>
      </c>
      <c r="E48" s="138" t="s">
        <v>22</v>
      </c>
      <c r="F48" s="196"/>
      <c r="G48" s="206">
        <f>(D48*F48)*12</f>
        <v>0</v>
      </c>
    </row>
    <row r="49" spans="2:10" ht="30.6" customHeight="1" x14ac:dyDescent="0.3">
      <c r="B49" s="135">
        <v>2</v>
      </c>
      <c r="C49" s="16" t="s">
        <v>193</v>
      </c>
      <c r="D49" s="180">
        <v>1</v>
      </c>
      <c r="E49" s="140" t="s">
        <v>22</v>
      </c>
      <c r="F49" s="194"/>
      <c r="G49" s="192">
        <f>(D49*F49)*12</f>
        <v>0</v>
      </c>
    </row>
    <row r="50" spans="2:10" ht="30.6" customHeight="1" x14ac:dyDescent="0.3">
      <c r="B50" s="135">
        <v>3</v>
      </c>
      <c r="C50" s="16" t="s">
        <v>24</v>
      </c>
      <c r="D50" s="180">
        <v>372</v>
      </c>
      <c r="E50" s="140" t="s">
        <v>22</v>
      </c>
      <c r="F50" s="194"/>
      <c r="G50" s="192">
        <f t="shared" ref="G50:G59" si="1">(D50*F50)*12</f>
        <v>0</v>
      </c>
    </row>
    <row r="51" spans="2:10" ht="30.6" customHeight="1" x14ac:dyDescent="0.3">
      <c r="B51" s="135">
        <v>4</v>
      </c>
      <c r="C51" s="16" t="s">
        <v>25</v>
      </c>
      <c r="D51" s="180">
        <v>1</v>
      </c>
      <c r="E51" s="140" t="s">
        <v>22</v>
      </c>
      <c r="F51" s="194"/>
      <c r="G51" s="192">
        <f>(D51*F51)*12</f>
        <v>0</v>
      </c>
    </row>
    <row r="52" spans="2:10" ht="30.6" customHeight="1" x14ac:dyDescent="0.3">
      <c r="B52" s="135">
        <v>5</v>
      </c>
      <c r="C52" s="16" t="s">
        <v>26</v>
      </c>
      <c r="D52" s="180">
        <v>204</v>
      </c>
      <c r="E52" s="140" t="s">
        <v>22</v>
      </c>
      <c r="F52" s="194"/>
      <c r="G52" s="192">
        <f>(D52*F52)*12</f>
        <v>0</v>
      </c>
    </row>
    <row r="53" spans="2:10" ht="30.6" customHeight="1" x14ac:dyDescent="0.3">
      <c r="B53" s="135">
        <v>6</v>
      </c>
      <c r="C53" s="16" t="s">
        <v>163</v>
      </c>
      <c r="D53" s="180">
        <v>182</v>
      </c>
      <c r="E53" s="140" t="s">
        <v>22</v>
      </c>
      <c r="F53" s="194"/>
      <c r="G53" s="192">
        <f t="shared" si="1"/>
        <v>0</v>
      </c>
    </row>
    <row r="54" spans="2:10" ht="30.6" customHeight="1" x14ac:dyDescent="0.3">
      <c r="B54" s="135">
        <v>7</v>
      </c>
      <c r="C54" s="16" t="s">
        <v>28</v>
      </c>
      <c r="D54" s="180">
        <v>133</v>
      </c>
      <c r="E54" s="140" t="s">
        <v>22</v>
      </c>
      <c r="F54" s="194"/>
      <c r="G54" s="192">
        <f>(D54*F54)*12</f>
        <v>0</v>
      </c>
    </row>
    <row r="55" spans="2:10" ht="30.6" customHeight="1" x14ac:dyDescent="0.3">
      <c r="B55" s="135">
        <v>8</v>
      </c>
      <c r="C55" s="16" t="s">
        <v>146</v>
      </c>
      <c r="D55" s="180">
        <v>218</v>
      </c>
      <c r="E55" s="140" t="s">
        <v>22</v>
      </c>
      <c r="F55" s="194"/>
      <c r="G55" s="192">
        <f t="shared" si="1"/>
        <v>0</v>
      </c>
    </row>
    <row r="56" spans="2:10" ht="30.6" customHeight="1" x14ac:dyDescent="0.3">
      <c r="B56" s="135">
        <v>9</v>
      </c>
      <c r="C56" s="16" t="s">
        <v>30</v>
      </c>
      <c r="D56" s="180">
        <v>201</v>
      </c>
      <c r="E56" s="140" t="s">
        <v>22</v>
      </c>
      <c r="F56" s="194"/>
      <c r="G56" s="192">
        <f t="shared" si="1"/>
        <v>0</v>
      </c>
    </row>
    <row r="57" spans="2:10" ht="30.6" customHeight="1" x14ac:dyDescent="0.3">
      <c r="B57" s="135">
        <v>10</v>
      </c>
      <c r="C57" s="16" t="s">
        <v>31</v>
      </c>
      <c r="D57" s="180">
        <v>1</v>
      </c>
      <c r="E57" s="140" t="s">
        <v>22</v>
      </c>
      <c r="F57" s="194"/>
      <c r="G57" s="192">
        <f t="shared" si="1"/>
        <v>0</v>
      </c>
    </row>
    <row r="58" spans="2:10" ht="30.6" customHeight="1" x14ac:dyDescent="0.3">
      <c r="B58" s="135">
        <v>11</v>
      </c>
      <c r="C58" s="16" t="s">
        <v>43</v>
      </c>
      <c r="D58" s="180">
        <v>4200</v>
      </c>
      <c r="E58" s="140" t="s">
        <v>22</v>
      </c>
      <c r="F58" s="194"/>
      <c r="G58" s="192">
        <f t="shared" si="1"/>
        <v>0</v>
      </c>
    </row>
    <row r="59" spans="2:10" ht="30.6" customHeight="1" x14ac:dyDescent="0.3">
      <c r="B59" s="135">
        <v>12</v>
      </c>
      <c r="C59" s="16" t="s">
        <v>149</v>
      </c>
      <c r="D59" s="180">
        <v>500</v>
      </c>
      <c r="E59" s="140" t="s">
        <v>22</v>
      </c>
      <c r="F59" s="194"/>
      <c r="G59" s="192">
        <f t="shared" si="1"/>
        <v>0</v>
      </c>
    </row>
    <row r="60" spans="2:10" ht="30.6" customHeight="1" thickBot="1" x14ac:dyDescent="0.35">
      <c r="B60" s="136">
        <v>13</v>
      </c>
      <c r="C60" s="58" t="s">
        <v>33</v>
      </c>
      <c r="D60" s="180">
        <v>1</v>
      </c>
      <c r="E60" s="141" t="s">
        <v>22</v>
      </c>
      <c r="F60" s="195"/>
      <c r="G60" s="193">
        <f t="shared" ref="G60" si="2">(D60*F60)*12</f>
        <v>0</v>
      </c>
    </row>
    <row r="61" spans="2:10" ht="30.6" customHeight="1" thickBot="1" x14ac:dyDescent="0.35">
      <c r="B61" s="330" t="s">
        <v>106</v>
      </c>
      <c r="C61" s="331"/>
      <c r="D61" s="331"/>
      <c r="E61" s="331"/>
      <c r="F61" s="332"/>
      <c r="G61" s="159">
        <f>SUM(G48:G60)</f>
        <v>0</v>
      </c>
      <c r="J61" s="160"/>
    </row>
    <row r="62" spans="2:10" ht="30.6" customHeight="1" thickBot="1" x14ac:dyDescent="0.35">
      <c r="B62" s="330" t="s">
        <v>107</v>
      </c>
      <c r="C62" s="331"/>
      <c r="D62" s="331"/>
      <c r="E62" s="331"/>
      <c r="F62" s="332"/>
      <c r="G62" s="162">
        <f>G61*15%</f>
        <v>0</v>
      </c>
      <c r="J62" s="160"/>
    </row>
    <row r="63" spans="2:10" ht="30.6" customHeight="1" thickBot="1" x14ac:dyDescent="0.35">
      <c r="B63" s="330" t="s">
        <v>198</v>
      </c>
      <c r="C63" s="331"/>
      <c r="D63" s="331"/>
      <c r="E63" s="331"/>
      <c r="F63" s="332"/>
      <c r="G63" s="162">
        <f>G61+G62</f>
        <v>0</v>
      </c>
      <c r="J63" s="160"/>
    </row>
    <row r="64" spans="2:10" ht="30.6" customHeight="1" thickBot="1" x14ac:dyDescent="0.35">
      <c r="B64" s="330" t="s">
        <v>199</v>
      </c>
      <c r="C64" s="331"/>
      <c r="D64" s="331"/>
      <c r="E64" s="331"/>
      <c r="F64" s="332"/>
      <c r="G64" s="162">
        <f>(G63*$C$20)+G63</f>
        <v>0</v>
      </c>
      <c r="J64" s="160"/>
    </row>
    <row r="65" spans="2:10" ht="30.6" customHeight="1" thickBot="1" x14ac:dyDescent="0.35">
      <c r="B65" s="330" t="s">
        <v>200</v>
      </c>
      <c r="C65" s="331"/>
      <c r="D65" s="331"/>
      <c r="E65" s="331"/>
      <c r="F65" s="332"/>
      <c r="G65" s="162">
        <f>(G64*$D$20)+G64</f>
        <v>0</v>
      </c>
      <c r="J65" s="160"/>
    </row>
    <row r="66" spans="2:10" ht="30.6" customHeight="1" thickBot="1" x14ac:dyDescent="0.35">
      <c r="B66" s="330" t="s">
        <v>201</v>
      </c>
      <c r="C66" s="331"/>
      <c r="D66" s="331"/>
      <c r="E66" s="331"/>
      <c r="F66" s="332"/>
      <c r="G66" s="144">
        <f>G65+G64+G63</f>
        <v>0</v>
      </c>
      <c r="J66" s="160"/>
    </row>
    <row r="67" spans="2:10" ht="12" x14ac:dyDescent="0.3">
      <c r="B67" s="18"/>
      <c r="C67" s="18"/>
      <c r="D67" s="18"/>
      <c r="E67" s="18"/>
      <c r="F67" s="18"/>
      <c r="G67" s="78"/>
    </row>
    <row r="68" spans="2:10" x14ac:dyDescent="0.3">
      <c r="F68" s="149"/>
      <c r="G68" s="78"/>
    </row>
    <row r="69" spans="2:10" ht="28.8" customHeight="1" thickBot="1" x14ac:dyDescent="0.35">
      <c r="B69" s="310" t="s">
        <v>34</v>
      </c>
      <c r="C69" s="311"/>
      <c r="D69" s="311"/>
      <c r="E69" s="311"/>
      <c r="F69" s="311"/>
      <c r="G69" s="311"/>
    </row>
    <row r="70" spans="2:10" ht="28.8" customHeight="1" thickBot="1" x14ac:dyDescent="0.35">
      <c r="B70" s="137" t="s">
        <v>1</v>
      </c>
      <c r="C70" s="177" t="s">
        <v>35</v>
      </c>
      <c r="D70" s="177" t="s">
        <v>3</v>
      </c>
      <c r="E70" s="177" t="s">
        <v>212</v>
      </c>
      <c r="F70" s="177" t="s">
        <v>5</v>
      </c>
      <c r="G70" s="178" t="s">
        <v>101</v>
      </c>
    </row>
    <row r="71" spans="2:10" ht="28.8" customHeight="1" x14ac:dyDescent="0.3">
      <c r="B71" s="176">
        <v>1</v>
      </c>
      <c r="C71" s="88" t="s">
        <v>175</v>
      </c>
      <c r="D71" s="26">
        <v>380</v>
      </c>
      <c r="E71" s="26" t="s">
        <v>44</v>
      </c>
      <c r="F71" s="196"/>
      <c r="G71" s="186">
        <f>(D71*F71)*12</f>
        <v>0</v>
      </c>
    </row>
    <row r="72" spans="2:10" s="158" customFormat="1" ht="28.8" customHeight="1" x14ac:dyDescent="0.3">
      <c r="B72" s="87">
        <v>2</v>
      </c>
      <c r="C72" s="16" t="s">
        <v>185</v>
      </c>
      <c r="D72" s="28">
        <v>1</v>
      </c>
      <c r="E72" s="26" t="s">
        <v>44</v>
      </c>
      <c r="F72" s="194"/>
      <c r="G72" s="191">
        <f>(D72*F72)*12</f>
        <v>0</v>
      </c>
    </row>
    <row r="73" spans="2:10" s="158" customFormat="1" ht="28.8" customHeight="1" x14ac:dyDescent="0.3">
      <c r="B73" s="87">
        <v>3</v>
      </c>
      <c r="C73" s="16" t="s">
        <v>174</v>
      </c>
      <c r="D73" s="28">
        <v>160</v>
      </c>
      <c r="E73" s="147" t="s">
        <v>211</v>
      </c>
      <c r="F73" s="194"/>
      <c r="G73" s="191">
        <f>(D73*F73)*6</f>
        <v>0</v>
      </c>
    </row>
    <row r="74" spans="2:10" s="158" customFormat="1" ht="28.8" customHeight="1" x14ac:dyDescent="0.3">
      <c r="B74" s="87">
        <v>4</v>
      </c>
      <c r="C74" s="16" t="s">
        <v>174</v>
      </c>
      <c r="D74" s="28">
        <v>220</v>
      </c>
      <c r="E74" s="147" t="s">
        <v>183</v>
      </c>
      <c r="F74" s="194"/>
      <c r="G74" s="191">
        <f>(D74*F74)*48</f>
        <v>0</v>
      </c>
    </row>
    <row r="75" spans="2:10" s="158" customFormat="1" ht="28.8" customHeight="1" thickBot="1" x14ac:dyDescent="0.35">
      <c r="B75" s="97">
        <v>5</v>
      </c>
      <c r="C75" s="37" t="s">
        <v>173</v>
      </c>
      <c r="D75" s="39">
        <v>36</v>
      </c>
      <c r="E75" s="175" t="s">
        <v>44</v>
      </c>
      <c r="F75" s="194"/>
      <c r="G75" s="188">
        <f>(D75*F75)*12</f>
        <v>0</v>
      </c>
    </row>
    <row r="76" spans="2:10" ht="28.8" customHeight="1" thickBot="1" x14ac:dyDescent="0.35">
      <c r="B76" s="330" t="s">
        <v>106</v>
      </c>
      <c r="C76" s="331"/>
      <c r="D76" s="331"/>
      <c r="E76" s="331"/>
      <c r="F76" s="332"/>
      <c r="G76" s="159">
        <f>SUM(G71:G75)</f>
        <v>0</v>
      </c>
    </row>
    <row r="77" spans="2:10" ht="28.8" customHeight="1" thickBot="1" x14ac:dyDescent="0.35">
      <c r="B77" s="330" t="s">
        <v>107</v>
      </c>
      <c r="C77" s="331"/>
      <c r="D77" s="331"/>
      <c r="E77" s="331"/>
      <c r="F77" s="332"/>
      <c r="G77" s="162">
        <f>G76*15%</f>
        <v>0</v>
      </c>
    </row>
    <row r="78" spans="2:10" ht="28.8" customHeight="1" thickBot="1" x14ac:dyDescent="0.35">
      <c r="B78" s="330" t="s">
        <v>207</v>
      </c>
      <c r="C78" s="331"/>
      <c r="D78" s="331"/>
      <c r="E78" s="331"/>
      <c r="F78" s="332">
        <f>F76+F77</f>
        <v>0</v>
      </c>
      <c r="G78" s="144">
        <f>G76+G77</f>
        <v>0</v>
      </c>
    </row>
    <row r="79" spans="2:10" ht="28.8" customHeight="1" thickBot="1" x14ac:dyDescent="0.35">
      <c r="B79" s="330" t="s">
        <v>208</v>
      </c>
      <c r="C79" s="331"/>
      <c r="D79" s="331"/>
      <c r="E79" s="331"/>
      <c r="F79" s="332">
        <f>(F78*$C$80)+F78</f>
        <v>0</v>
      </c>
      <c r="G79" s="144">
        <f>(G78*$C$20)+G78</f>
        <v>0</v>
      </c>
    </row>
    <row r="80" spans="2:10" ht="28.8" customHeight="1" thickBot="1" x14ac:dyDescent="0.35">
      <c r="B80" s="330" t="s">
        <v>209</v>
      </c>
      <c r="C80" s="331"/>
      <c r="D80" s="331"/>
      <c r="E80" s="331"/>
      <c r="F80" s="332">
        <f>(F79*$D$80)+F79</f>
        <v>0</v>
      </c>
      <c r="G80" s="174">
        <f>(G79*$D$20)+G79</f>
        <v>0</v>
      </c>
    </row>
    <row r="81" spans="2:7" ht="28.8" customHeight="1" thickBot="1" x14ac:dyDescent="0.35">
      <c r="B81" s="330" t="s">
        <v>210</v>
      </c>
      <c r="C81" s="331"/>
      <c r="D81" s="331"/>
      <c r="E81" s="331"/>
      <c r="F81" s="332">
        <f>F80+F79+F78</f>
        <v>0</v>
      </c>
      <c r="G81" s="144">
        <f>G78+G79+G80</f>
        <v>0</v>
      </c>
    </row>
    <row r="82" spans="2:7" ht="12" x14ac:dyDescent="0.3">
      <c r="B82" s="30"/>
      <c r="C82" s="30"/>
      <c r="D82" s="30"/>
      <c r="E82" s="30"/>
      <c r="F82" s="30"/>
      <c r="G82" s="78"/>
    </row>
    <row r="83" spans="2:7" ht="12" thickBot="1" x14ac:dyDescent="0.35">
      <c r="E83" s="149"/>
      <c r="G83" s="78"/>
    </row>
    <row r="84" spans="2:7" ht="36" customHeight="1" thickBot="1" x14ac:dyDescent="0.35">
      <c r="B84" s="333" t="s">
        <v>122</v>
      </c>
      <c r="C84" s="334"/>
      <c r="D84" s="334"/>
      <c r="E84" s="334"/>
      <c r="F84" s="335"/>
      <c r="G84" s="172">
        <f>G43+G66+G81</f>
        <v>0</v>
      </c>
    </row>
    <row r="85" spans="2:7" x14ac:dyDescent="0.3">
      <c r="E85" s="149"/>
      <c r="G85" s="78"/>
    </row>
    <row r="86" spans="2:7" x14ac:dyDescent="0.3">
      <c r="E86" s="149"/>
      <c r="G86" s="78"/>
    </row>
    <row r="87" spans="2:7" ht="13.8" x14ac:dyDescent="0.3">
      <c r="B87" s="258"/>
      <c r="C87" s="258"/>
      <c r="D87" s="274"/>
      <c r="E87" s="258"/>
      <c r="F87" s="258"/>
      <c r="G87" s="258"/>
    </row>
    <row r="88" spans="2:7" s="198" customFormat="1" ht="15" thickBot="1" x14ac:dyDescent="0.35">
      <c r="B88" s="200"/>
      <c r="C88" s="199"/>
      <c r="D88" s="200"/>
      <c r="E88" s="201"/>
      <c r="F88" s="199"/>
      <c r="G88" s="201"/>
    </row>
    <row r="89" spans="2:7" s="198" customFormat="1" ht="24" customHeight="1" x14ac:dyDescent="0.3">
      <c r="B89" s="202" t="s">
        <v>235</v>
      </c>
      <c r="E89" s="203" t="s">
        <v>236</v>
      </c>
      <c r="F89" s="204" t="s">
        <v>123</v>
      </c>
      <c r="G89" s="203" t="s">
        <v>124</v>
      </c>
    </row>
    <row r="90" spans="2:7" ht="13.8" x14ac:dyDescent="0.3">
      <c r="C90" s="173"/>
      <c r="E90" s="150"/>
      <c r="G90" s="78"/>
    </row>
    <row r="91" spans="2:7" ht="18" customHeight="1" x14ac:dyDescent="0.3">
      <c r="C91" s="30"/>
      <c r="D91" s="30"/>
      <c r="E91" s="30"/>
      <c r="F91" s="30"/>
      <c r="G91" s="78"/>
    </row>
    <row r="93" spans="2:7" x14ac:dyDescent="0.3">
      <c r="G93" s="78"/>
    </row>
    <row r="94" spans="2:7" x14ac:dyDescent="0.3">
      <c r="G94" s="78"/>
    </row>
    <row r="95" spans="2:7" x14ac:dyDescent="0.3">
      <c r="G95" s="78"/>
    </row>
    <row r="96" spans="2:7" x14ac:dyDescent="0.3">
      <c r="G96" s="78"/>
    </row>
    <row r="97" spans="7:7" x14ac:dyDescent="0.3">
      <c r="G97" s="78"/>
    </row>
    <row r="98" spans="7:7" x14ac:dyDescent="0.3">
      <c r="G98" s="78"/>
    </row>
  </sheetData>
  <sheetProtection algorithmName="SHA-512" hashValue="9q/ZSEYi8AKBJ9WW5tlNU9sIE99RFM94URuZ9h+Phuvxn4efNSDtF0PD25jIPK9V6OkYhJznU+68vDSo/8CdSQ==" saltValue="y6YLuQ5tBrbavtZNPJ5PPA==" spinCount="100000" sheet="1" objects="1" scenarios="1"/>
  <mergeCells count="40">
    <mergeCell ref="B80:F80"/>
    <mergeCell ref="B81:F81"/>
    <mergeCell ref="B84:F84"/>
    <mergeCell ref="B69:G69"/>
    <mergeCell ref="B76:F76"/>
    <mergeCell ref="B77:F77"/>
    <mergeCell ref="B78:F78"/>
    <mergeCell ref="B79:F79"/>
    <mergeCell ref="B61:F61"/>
    <mergeCell ref="B62:F62"/>
    <mergeCell ref="B63:F63"/>
    <mergeCell ref="B64:F64"/>
    <mergeCell ref="B65:F65"/>
    <mergeCell ref="B66:F66"/>
    <mergeCell ref="B46:G46"/>
    <mergeCell ref="B11:G11"/>
    <mergeCell ref="B12:G12"/>
    <mergeCell ref="B13:G13"/>
    <mergeCell ref="B14:G14"/>
    <mergeCell ref="B38:F38"/>
    <mergeCell ref="B39:F39"/>
    <mergeCell ref="B40:F40"/>
    <mergeCell ref="B41:F41"/>
    <mergeCell ref="B42:F42"/>
    <mergeCell ref="B43:F43"/>
    <mergeCell ref="B23:G23"/>
    <mergeCell ref="B24:G24"/>
    <mergeCell ref="B18:G18"/>
    <mergeCell ref="B15:G15"/>
    <mergeCell ref="E19:G19"/>
    <mergeCell ref="E20:G20"/>
    <mergeCell ref="C2:G2"/>
    <mergeCell ref="C3:G3"/>
    <mergeCell ref="C4:G4"/>
    <mergeCell ref="C5:G5"/>
    <mergeCell ref="B7:G7"/>
    <mergeCell ref="B8:G8"/>
    <mergeCell ref="B9:G9"/>
    <mergeCell ref="B10:G10"/>
    <mergeCell ref="B16:G16"/>
  </mergeCells>
  <pageMargins left="0.7" right="0.7" top="0.75" bottom="0.75" header="0.3" footer="0.3"/>
  <pageSetup scale="48" fitToHeight="0" orientation="portrait" r:id="rId1"/>
  <rowBreaks count="1" manualBreakCount="1">
    <brk id="4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C59A8-845A-4113-874F-3BBEDDF81903}">
  <sheetPr>
    <tabColor rgb="FF92D050"/>
    <pageSetUpPr fitToPage="1"/>
  </sheetPr>
  <dimension ref="A1:J89"/>
  <sheetViews>
    <sheetView view="pageBreakPreview" topLeftCell="A64" zoomScale="60" zoomScaleNormal="100" workbookViewId="0">
      <selection activeCell="G70" sqref="G70"/>
    </sheetView>
  </sheetViews>
  <sheetFormatPr defaultColWidth="8.88671875" defaultRowHeight="14.4" x14ac:dyDescent="0.3"/>
  <cols>
    <col min="1" max="1" width="8.88671875" style="153"/>
    <col min="2" max="2" width="23.109375" style="153" customWidth="1"/>
    <col min="3" max="3" width="43.6640625" style="153" customWidth="1"/>
    <col min="4" max="4" width="22.5546875" style="153" customWidth="1"/>
    <col min="5" max="5" width="20.88671875" style="153" customWidth="1"/>
    <col min="6" max="6" width="29.44140625" style="153" customWidth="1"/>
    <col min="7" max="7" width="28" style="153" customWidth="1"/>
    <col min="8" max="16384" width="8.88671875" style="153"/>
  </cols>
  <sheetData>
    <row r="1" spans="1:7" ht="15" thickBot="1" x14ac:dyDescent="0.35"/>
    <row r="2" spans="1:7" s="150" customFormat="1" ht="32.4" customHeight="1" thickBot="1" x14ac:dyDescent="0.35">
      <c r="B2" s="151" t="s">
        <v>53</v>
      </c>
      <c r="C2" s="298" t="s">
        <v>217</v>
      </c>
      <c r="D2" s="299"/>
      <c r="E2" s="299"/>
      <c r="F2" s="299"/>
      <c r="G2" s="300"/>
    </row>
    <row r="3" spans="1:7" s="152" customFormat="1" ht="32.4" customHeight="1" thickBot="1" x14ac:dyDescent="0.35">
      <c r="B3" s="151" t="s">
        <v>54</v>
      </c>
      <c r="C3" s="301" t="s">
        <v>171</v>
      </c>
      <c r="D3" s="302"/>
      <c r="E3" s="302"/>
      <c r="F3" s="302"/>
      <c r="G3" s="303"/>
    </row>
    <row r="4" spans="1:7" s="150" customFormat="1" ht="32.4" customHeight="1" thickBot="1" x14ac:dyDescent="0.35">
      <c r="B4" s="151" t="s">
        <v>224</v>
      </c>
      <c r="C4" s="298" t="s">
        <v>225</v>
      </c>
      <c r="D4" s="299"/>
      <c r="E4" s="299"/>
      <c r="F4" s="299"/>
      <c r="G4" s="300"/>
    </row>
    <row r="5" spans="1:7" s="150" customFormat="1" ht="32.4" customHeight="1" thickBot="1" x14ac:dyDescent="0.35">
      <c r="B5" s="275" t="s">
        <v>57</v>
      </c>
      <c r="C5" s="422"/>
      <c r="D5" s="423"/>
      <c r="E5" s="423"/>
      <c r="F5" s="423"/>
      <c r="G5" s="424"/>
    </row>
    <row r="6" spans="1:7" ht="16.95" customHeight="1" x14ac:dyDescent="0.3">
      <c r="A6" s="150"/>
      <c r="B6" s="304" t="s">
        <v>58</v>
      </c>
      <c r="C6" s="305"/>
      <c r="D6" s="305"/>
      <c r="E6" s="305"/>
      <c r="F6" s="305"/>
      <c r="G6" s="306"/>
    </row>
    <row r="7" spans="1:7" ht="31.95" customHeight="1" x14ac:dyDescent="0.3">
      <c r="A7" s="150"/>
      <c r="B7" s="295" t="s">
        <v>59</v>
      </c>
      <c r="C7" s="296"/>
      <c r="D7" s="296"/>
      <c r="E7" s="296"/>
      <c r="F7" s="296"/>
      <c r="G7" s="297"/>
    </row>
    <row r="8" spans="1:7" ht="29.4" customHeight="1" x14ac:dyDescent="0.3">
      <c r="A8" s="150"/>
      <c r="B8" s="307" t="s">
        <v>187</v>
      </c>
      <c r="C8" s="308"/>
      <c r="D8" s="308"/>
      <c r="E8" s="308"/>
      <c r="F8" s="308"/>
      <c r="G8" s="309"/>
    </row>
    <row r="9" spans="1:7" ht="52.95" customHeight="1" x14ac:dyDescent="0.3">
      <c r="A9" s="150"/>
      <c r="B9" s="321" t="s">
        <v>194</v>
      </c>
      <c r="C9" s="322"/>
      <c r="D9" s="322"/>
      <c r="E9" s="322"/>
      <c r="F9" s="322"/>
      <c r="G9" s="323"/>
    </row>
    <row r="10" spans="1:7" ht="37.200000000000003" customHeight="1" x14ac:dyDescent="0.3">
      <c r="A10" s="150"/>
      <c r="B10" s="307" t="s">
        <v>234</v>
      </c>
      <c r="C10" s="308"/>
      <c r="D10" s="308"/>
      <c r="E10" s="308"/>
      <c r="F10" s="308"/>
      <c r="G10" s="309"/>
    </row>
    <row r="11" spans="1:7" ht="37.200000000000003" customHeight="1" x14ac:dyDescent="0.3">
      <c r="A11" s="150"/>
      <c r="B11" s="307" t="s">
        <v>188</v>
      </c>
      <c r="C11" s="308"/>
      <c r="D11" s="308"/>
      <c r="E11" s="308"/>
      <c r="F11" s="308"/>
      <c r="G11" s="309"/>
    </row>
    <row r="12" spans="1:7" ht="41.4" customHeight="1" thickBot="1" x14ac:dyDescent="0.35">
      <c r="A12" s="150"/>
      <c r="B12" s="346" t="s">
        <v>248</v>
      </c>
      <c r="C12" s="347"/>
      <c r="D12" s="347"/>
      <c r="E12" s="347"/>
      <c r="F12" s="347"/>
      <c r="G12" s="348"/>
    </row>
    <row r="13" spans="1:7" ht="30" customHeight="1" x14ac:dyDescent="0.3">
      <c r="A13" s="150"/>
      <c r="B13" s="307" t="s">
        <v>243</v>
      </c>
      <c r="C13" s="308"/>
      <c r="D13" s="308"/>
      <c r="E13" s="308"/>
      <c r="F13" s="308"/>
      <c r="G13" s="309"/>
    </row>
    <row r="14" spans="1:7" ht="34.950000000000003" customHeight="1" x14ac:dyDescent="0.3">
      <c r="A14" s="150"/>
      <c r="B14" s="307" t="s">
        <v>244</v>
      </c>
      <c r="C14" s="308"/>
      <c r="D14" s="308"/>
      <c r="E14" s="308"/>
      <c r="F14" s="308"/>
      <c r="G14" s="309"/>
    </row>
    <row r="15" spans="1:7" ht="27" customHeight="1" thickBot="1" x14ac:dyDescent="0.35">
      <c r="A15" s="150"/>
      <c r="B15" s="324" t="s">
        <v>245</v>
      </c>
      <c r="C15" s="325"/>
      <c r="D15" s="325"/>
      <c r="E15" s="325"/>
      <c r="F15" s="325"/>
      <c r="G15" s="326"/>
    </row>
    <row r="16" spans="1:7" ht="15" thickBot="1" x14ac:dyDescent="0.35">
      <c r="B16" s="179"/>
      <c r="C16" s="179"/>
      <c r="D16" s="179"/>
      <c r="E16" s="179"/>
      <c r="F16" s="179"/>
      <c r="G16" s="179"/>
    </row>
    <row r="17" spans="1:10" s="78" customFormat="1" ht="22.95" customHeight="1" thickBot="1" x14ac:dyDescent="0.35">
      <c r="A17" s="154"/>
      <c r="B17" s="315" t="s">
        <v>177</v>
      </c>
      <c r="C17" s="316"/>
      <c r="D17" s="316"/>
      <c r="E17" s="316"/>
      <c r="F17" s="316"/>
      <c r="G17" s="317"/>
    </row>
    <row r="18" spans="1:10" s="78" customFormat="1" ht="22.95" customHeight="1" thickBot="1" x14ac:dyDescent="0.35">
      <c r="B18" s="169" t="s">
        <v>117</v>
      </c>
      <c r="C18" s="170" t="s">
        <v>118</v>
      </c>
      <c r="D18" s="170" t="s">
        <v>119</v>
      </c>
      <c r="E18" s="318" t="s">
        <v>120</v>
      </c>
      <c r="F18" s="319"/>
      <c r="G18" s="320"/>
      <c r="J18" s="160"/>
    </row>
    <row r="19" spans="1:10" s="78" customFormat="1" ht="22.95" customHeight="1" thickBot="1" x14ac:dyDescent="0.35">
      <c r="B19" s="171" t="s">
        <v>172</v>
      </c>
      <c r="C19" s="226"/>
      <c r="D19" s="226"/>
      <c r="E19" s="354"/>
      <c r="F19" s="355"/>
      <c r="G19" s="413"/>
      <c r="J19" s="160"/>
    </row>
    <row r="20" spans="1:10" s="78" customFormat="1" ht="22.95" customHeight="1" thickBot="1" x14ac:dyDescent="0.35">
      <c r="B20" s="276"/>
      <c r="C20" s="277"/>
      <c r="D20" s="277"/>
      <c r="E20" s="278"/>
      <c r="F20" s="278"/>
      <c r="G20" s="278"/>
      <c r="J20" s="160"/>
    </row>
    <row r="21" spans="1:10" ht="34.799999999999997" customHeight="1" thickBot="1" x14ac:dyDescent="0.35">
      <c r="B21" s="356" t="s">
        <v>178</v>
      </c>
      <c r="C21" s="357"/>
      <c r="D21" s="357"/>
      <c r="E21" s="357"/>
      <c r="F21" s="357"/>
      <c r="G21" s="358"/>
    </row>
    <row r="22" spans="1:10" ht="34.799999999999997" customHeight="1" thickBot="1" x14ac:dyDescent="0.35">
      <c r="B22" s="351" t="s">
        <v>68</v>
      </c>
      <c r="C22" s="352"/>
      <c r="D22" s="352"/>
      <c r="E22" s="352"/>
      <c r="F22" s="352"/>
      <c r="G22" s="353"/>
    </row>
    <row r="23" spans="1:10" ht="34.799999999999997" customHeight="1" thickBot="1" x14ac:dyDescent="0.35">
      <c r="B23" s="137" t="s">
        <v>1</v>
      </c>
      <c r="C23" s="177" t="s">
        <v>2</v>
      </c>
      <c r="D23" s="177" t="s">
        <v>3</v>
      </c>
      <c r="E23" s="177" t="s">
        <v>4</v>
      </c>
      <c r="F23" s="177" t="s">
        <v>5</v>
      </c>
      <c r="G23" s="178" t="s">
        <v>101</v>
      </c>
    </row>
    <row r="24" spans="1:10" ht="34.799999999999997" customHeight="1" x14ac:dyDescent="0.3">
      <c r="B24" s="134">
        <v>1</v>
      </c>
      <c r="C24" s="9" t="s">
        <v>230</v>
      </c>
      <c r="D24" s="138">
        <v>309</v>
      </c>
      <c r="E24" s="138" t="s">
        <v>7</v>
      </c>
      <c r="F24" s="182"/>
      <c r="G24" s="183">
        <f t="shared" ref="G24:G32" si="0">(D24*F24)*12</f>
        <v>0</v>
      </c>
    </row>
    <row r="25" spans="1:10" ht="34.799999999999997" customHeight="1" x14ac:dyDescent="0.3">
      <c r="B25" s="135">
        <v>2</v>
      </c>
      <c r="C25" s="13" t="s">
        <v>8</v>
      </c>
      <c r="D25" s="140">
        <v>480</v>
      </c>
      <c r="E25" s="140" t="s">
        <v>7</v>
      </c>
      <c r="F25" s="184"/>
      <c r="G25" s="191">
        <f t="shared" si="0"/>
        <v>0</v>
      </c>
    </row>
    <row r="26" spans="1:10" ht="34.799999999999997" customHeight="1" x14ac:dyDescent="0.3">
      <c r="B26" s="135">
        <v>3</v>
      </c>
      <c r="C26" s="13" t="s">
        <v>139</v>
      </c>
      <c r="D26" s="140">
        <v>120</v>
      </c>
      <c r="E26" s="140" t="s">
        <v>7</v>
      </c>
      <c r="F26" s="184"/>
      <c r="G26" s="191">
        <f t="shared" si="0"/>
        <v>0</v>
      </c>
    </row>
    <row r="27" spans="1:10" ht="34.799999999999997" customHeight="1" x14ac:dyDescent="0.3">
      <c r="B27" s="135">
        <v>4</v>
      </c>
      <c r="C27" s="13" t="s">
        <v>10</v>
      </c>
      <c r="D27" s="140">
        <v>282</v>
      </c>
      <c r="E27" s="140" t="s">
        <v>7</v>
      </c>
      <c r="F27" s="184"/>
      <c r="G27" s="191">
        <f t="shared" si="0"/>
        <v>0</v>
      </c>
    </row>
    <row r="28" spans="1:10" ht="34.799999999999997" customHeight="1" x14ac:dyDescent="0.3">
      <c r="B28" s="135">
        <v>5</v>
      </c>
      <c r="C28" s="13" t="s">
        <v>11</v>
      </c>
      <c r="D28" s="140">
        <v>277</v>
      </c>
      <c r="E28" s="140" t="s">
        <v>7</v>
      </c>
      <c r="F28" s="184"/>
      <c r="G28" s="191">
        <f t="shared" si="0"/>
        <v>0</v>
      </c>
    </row>
    <row r="29" spans="1:10" ht="34.799999999999997" customHeight="1" x14ac:dyDescent="0.3">
      <c r="B29" s="135">
        <v>6</v>
      </c>
      <c r="C29" s="13" t="s">
        <v>164</v>
      </c>
      <c r="D29" s="140">
        <v>290</v>
      </c>
      <c r="E29" s="140" t="s">
        <v>7</v>
      </c>
      <c r="F29" s="184"/>
      <c r="G29" s="191">
        <f t="shared" si="0"/>
        <v>0</v>
      </c>
    </row>
    <row r="30" spans="1:10" ht="34.799999999999997" customHeight="1" x14ac:dyDescent="0.3">
      <c r="B30" s="135">
        <v>7</v>
      </c>
      <c r="C30" s="13" t="s">
        <v>165</v>
      </c>
      <c r="D30" s="140">
        <v>480</v>
      </c>
      <c r="E30" s="140" t="s">
        <v>7</v>
      </c>
      <c r="F30" s="184"/>
      <c r="G30" s="191">
        <f t="shared" si="0"/>
        <v>0</v>
      </c>
    </row>
    <row r="31" spans="1:10" ht="34.799999999999997" customHeight="1" x14ac:dyDescent="0.3">
      <c r="B31" s="135">
        <v>8</v>
      </c>
      <c r="C31" s="13" t="s">
        <v>74</v>
      </c>
      <c r="D31" s="140">
        <v>254</v>
      </c>
      <c r="E31" s="140" t="s">
        <v>7</v>
      </c>
      <c r="F31" s="184"/>
      <c r="G31" s="191">
        <f t="shared" si="0"/>
        <v>0</v>
      </c>
    </row>
    <row r="32" spans="1:10" ht="34.799999999999997" customHeight="1" x14ac:dyDescent="0.3">
      <c r="B32" s="135">
        <v>9</v>
      </c>
      <c r="C32" s="16" t="s">
        <v>232</v>
      </c>
      <c r="D32" s="140">
        <v>254</v>
      </c>
      <c r="E32" s="140" t="s">
        <v>7</v>
      </c>
      <c r="F32" s="184"/>
      <c r="G32" s="191">
        <f t="shared" si="0"/>
        <v>0</v>
      </c>
    </row>
    <row r="33" spans="2:7" ht="34.799999999999997" customHeight="1" x14ac:dyDescent="0.3">
      <c r="B33" s="135">
        <v>10</v>
      </c>
      <c r="C33" s="13" t="s">
        <v>16</v>
      </c>
      <c r="D33" s="140">
        <v>118</v>
      </c>
      <c r="E33" s="140" t="s">
        <v>7</v>
      </c>
      <c r="F33" s="184"/>
      <c r="G33" s="191">
        <f t="shared" ref="G33" si="1">(D33*F33)*12</f>
        <v>0</v>
      </c>
    </row>
    <row r="34" spans="2:7" ht="34.799999999999997" customHeight="1" x14ac:dyDescent="0.3">
      <c r="B34" s="135">
        <v>11</v>
      </c>
      <c r="C34" s="16" t="s">
        <v>233</v>
      </c>
      <c r="D34" s="140">
        <v>545</v>
      </c>
      <c r="E34" s="140" t="s">
        <v>7</v>
      </c>
      <c r="F34" s="184"/>
      <c r="G34" s="191">
        <f>(D34*F34)*12</f>
        <v>0</v>
      </c>
    </row>
    <row r="35" spans="2:7" ht="34.799999999999997" customHeight="1" thickBot="1" x14ac:dyDescent="0.35">
      <c r="B35" s="136">
        <v>12</v>
      </c>
      <c r="C35" s="37" t="s">
        <v>231</v>
      </c>
      <c r="D35" s="141">
        <v>47</v>
      </c>
      <c r="E35" s="141" t="s">
        <v>7</v>
      </c>
      <c r="F35" s="187"/>
      <c r="G35" s="188">
        <f>(D35*F35)*12</f>
        <v>0</v>
      </c>
    </row>
    <row r="36" spans="2:7" s="78" customFormat="1" ht="34.799999999999997" customHeight="1" thickBot="1" x14ac:dyDescent="0.35">
      <c r="B36" s="330" t="s">
        <v>106</v>
      </c>
      <c r="C36" s="331"/>
      <c r="D36" s="331"/>
      <c r="E36" s="331"/>
      <c r="F36" s="332"/>
      <c r="G36" s="162">
        <f>SUM(G24:G35)</f>
        <v>0</v>
      </c>
    </row>
    <row r="37" spans="2:7" s="78" customFormat="1" ht="34.799999999999997" customHeight="1" thickBot="1" x14ac:dyDescent="0.35">
      <c r="B37" s="330" t="s">
        <v>107</v>
      </c>
      <c r="C37" s="331"/>
      <c r="D37" s="331"/>
      <c r="E37" s="331"/>
      <c r="F37" s="332"/>
      <c r="G37" s="162">
        <f>G36*15%</f>
        <v>0</v>
      </c>
    </row>
    <row r="38" spans="2:7" s="78" customFormat="1" ht="34.799999999999997" customHeight="1" thickBot="1" x14ac:dyDescent="0.35">
      <c r="B38" s="330" t="s">
        <v>203</v>
      </c>
      <c r="C38" s="331"/>
      <c r="D38" s="331"/>
      <c r="E38" s="331"/>
      <c r="F38" s="332"/>
      <c r="G38" s="144">
        <f>G36+G37</f>
        <v>0</v>
      </c>
    </row>
    <row r="39" spans="2:7" s="78" customFormat="1" ht="34.799999999999997" customHeight="1" thickBot="1" x14ac:dyDescent="0.35">
      <c r="B39" s="330" t="s">
        <v>204</v>
      </c>
      <c r="C39" s="331"/>
      <c r="D39" s="331"/>
      <c r="E39" s="331"/>
      <c r="F39" s="332"/>
      <c r="G39" s="144">
        <f>(G38*$C$19)+G38</f>
        <v>0</v>
      </c>
    </row>
    <row r="40" spans="2:7" s="78" customFormat="1" ht="34.799999999999997" customHeight="1" thickBot="1" x14ac:dyDescent="0.35">
      <c r="B40" s="330" t="s">
        <v>205</v>
      </c>
      <c r="C40" s="331"/>
      <c r="D40" s="331"/>
      <c r="E40" s="331"/>
      <c r="F40" s="332"/>
      <c r="G40" s="174">
        <f>(G39*$D$19)+G39</f>
        <v>0</v>
      </c>
    </row>
    <row r="41" spans="2:7" s="78" customFormat="1" ht="34.799999999999997" customHeight="1" thickBot="1" x14ac:dyDescent="0.35">
      <c r="B41" s="330" t="s">
        <v>206</v>
      </c>
      <c r="C41" s="331"/>
      <c r="D41" s="331"/>
      <c r="E41" s="331"/>
      <c r="F41" s="332"/>
      <c r="G41" s="144">
        <f>G38+G39+G40</f>
        <v>0</v>
      </c>
    </row>
    <row r="42" spans="2:7" ht="15" customHeight="1" x14ac:dyDescent="0.3">
      <c r="B42" s="18"/>
      <c r="C42" s="18"/>
      <c r="D42" s="18"/>
      <c r="E42" s="18"/>
      <c r="F42" s="148"/>
    </row>
    <row r="43" spans="2:7" ht="15" thickBot="1" x14ac:dyDescent="0.35">
      <c r="B43" s="30"/>
      <c r="C43" s="30"/>
      <c r="D43" s="30"/>
      <c r="E43" s="30"/>
      <c r="F43" s="30"/>
    </row>
    <row r="44" spans="2:7" ht="38.4" customHeight="1" thickBot="1" x14ac:dyDescent="0.35">
      <c r="B44" s="356" t="s">
        <v>179</v>
      </c>
      <c r="C44" s="357"/>
      <c r="D44" s="357"/>
      <c r="E44" s="357"/>
      <c r="F44" s="357"/>
      <c r="G44" s="358"/>
    </row>
    <row r="45" spans="2:7" ht="38.4" customHeight="1" thickBot="1" x14ac:dyDescent="0.35">
      <c r="B45" s="137" t="s">
        <v>1</v>
      </c>
      <c r="C45" s="177" t="s">
        <v>20</v>
      </c>
      <c r="D45" s="177" t="s">
        <v>3</v>
      </c>
      <c r="E45" s="177" t="s">
        <v>4</v>
      </c>
      <c r="F45" s="177" t="s">
        <v>5</v>
      </c>
      <c r="G45" s="178" t="s">
        <v>101</v>
      </c>
    </row>
    <row r="46" spans="2:7" ht="38.4" customHeight="1" x14ac:dyDescent="0.3">
      <c r="B46" s="134">
        <v>1</v>
      </c>
      <c r="C46" s="9" t="s">
        <v>156</v>
      </c>
      <c r="D46" s="243">
        <v>1100</v>
      </c>
      <c r="E46" s="138" t="s">
        <v>7</v>
      </c>
      <c r="F46" s="270"/>
      <c r="G46" s="186">
        <f t="shared" ref="G46:G57" si="2">(D46*F46)*12</f>
        <v>0</v>
      </c>
    </row>
    <row r="47" spans="2:7" ht="38.4" customHeight="1" x14ac:dyDescent="0.3">
      <c r="B47" s="134">
        <v>2</v>
      </c>
      <c r="C47" s="16" t="s">
        <v>192</v>
      </c>
      <c r="D47" s="243">
        <v>400</v>
      </c>
      <c r="E47" s="140" t="s">
        <v>7</v>
      </c>
      <c r="F47" s="270"/>
      <c r="G47" s="183">
        <f t="shared" si="2"/>
        <v>0</v>
      </c>
    </row>
    <row r="48" spans="2:7" ht="38.4" customHeight="1" x14ac:dyDescent="0.3">
      <c r="B48" s="134">
        <v>3</v>
      </c>
      <c r="C48" s="16" t="s">
        <v>154</v>
      </c>
      <c r="D48" s="243">
        <v>1700</v>
      </c>
      <c r="E48" s="140" t="s">
        <v>7</v>
      </c>
      <c r="F48" s="253"/>
      <c r="G48" s="183">
        <f t="shared" si="2"/>
        <v>0</v>
      </c>
    </row>
    <row r="49" spans="2:10" ht="38.4" customHeight="1" x14ac:dyDescent="0.3">
      <c r="B49" s="134">
        <v>4</v>
      </c>
      <c r="C49" s="16" t="s">
        <v>155</v>
      </c>
      <c r="D49" s="243">
        <v>320</v>
      </c>
      <c r="E49" s="140" t="s">
        <v>7</v>
      </c>
      <c r="F49" s="253"/>
      <c r="G49" s="183">
        <f t="shared" si="2"/>
        <v>0</v>
      </c>
    </row>
    <row r="50" spans="2:10" ht="38.4" customHeight="1" x14ac:dyDescent="0.3">
      <c r="B50" s="134">
        <v>5</v>
      </c>
      <c r="C50" s="16" t="s">
        <v>169</v>
      </c>
      <c r="D50" s="243">
        <v>120</v>
      </c>
      <c r="E50" s="140" t="s">
        <v>7</v>
      </c>
      <c r="F50" s="253"/>
      <c r="G50" s="183">
        <f t="shared" si="2"/>
        <v>0</v>
      </c>
    </row>
    <row r="51" spans="2:10" ht="38.4" customHeight="1" x14ac:dyDescent="0.3">
      <c r="B51" s="134">
        <v>6</v>
      </c>
      <c r="C51" s="16" t="s">
        <v>104</v>
      </c>
      <c r="D51" s="243">
        <v>282</v>
      </c>
      <c r="E51" s="140" t="s">
        <v>7</v>
      </c>
      <c r="F51" s="253"/>
      <c r="G51" s="183">
        <f t="shared" si="2"/>
        <v>0</v>
      </c>
    </row>
    <row r="52" spans="2:10" ht="38.4" customHeight="1" x14ac:dyDescent="0.3">
      <c r="B52" s="134">
        <v>7</v>
      </c>
      <c r="C52" s="16" t="s">
        <v>153</v>
      </c>
      <c r="D52" s="243">
        <v>480</v>
      </c>
      <c r="E52" s="140" t="s">
        <v>7</v>
      </c>
      <c r="F52" s="253"/>
      <c r="G52" s="183">
        <f t="shared" si="2"/>
        <v>0</v>
      </c>
    </row>
    <row r="53" spans="2:10" ht="38.4" customHeight="1" x14ac:dyDescent="0.3">
      <c r="B53" s="134">
        <v>8</v>
      </c>
      <c r="C53" s="16" t="s">
        <v>136</v>
      </c>
      <c r="D53" s="243">
        <v>205</v>
      </c>
      <c r="E53" s="140" t="s">
        <v>7</v>
      </c>
      <c r="F53" s="253"/>
      <c r="G53" s="183">
        <f t="shared" si="2"/>
        <v>0</v>
      </c>
    </row>
    <row r="54" spans="2:10" ht="38.4" customHeight="1" x14ac:dyDescent="0.3">
      <c r="B54" s="134">
        <v>9</v>
      </c>
      <c r="C54" s="16" t="s">
        <v>167</v>
      </c>
      <c r="D54" s="243">
        <v>1</v>
      </c>
      <c r="E54" s="140" t="s">
        <v>7</v>
      </c>
      <c r="F54" s="253"/>
      <c r="G54" s="183">
        <f t="shared" si="2"/>
        <v>0</v>
      </c>
    </row>
    <row r="55" spans="2:10" ht="38.4" customHeight="1" x14ac:dyDescent="0.3">
      <c r="B55" s="134">
        <v>10</v>
      </c>
      <c r="C55" s="16" t="s">
        <v>105</v>
      </c>
      <c r="D55" s="243">
        <v>2300</v>
      </c>
      <c r="E55" s="140" t="s">
        <v>7</v>
      </c>
      <c r="F55" s="253"/>
      <c r="G55" s="183">
        <f t="shared" si="2"/>
        <v>0</v>
      </c>
    </row>
    <row r="56" spans="2:10" ht="38.4" customHeight="1" x14ac:dyDescent="0.3">
      <c r="B56" s="134">
        <v>11</v>
      </c>
      <c r="C56" s="16" t="s">
        <v>170</v>
      </c>
      <c r="D56" s="243">
        <v>1500</v>
      </c>
      <c r="E56" s="140" t="s">
        <v>7</v>
      </c>
      <c r="F56" s="253"/>
      <c r="G56" s="183">
        <f t="shared" si="2"/>
        <v>0</v>
      </c>
    </row>
    <row r="57" spans="2:10" ht="38.4" customHeight="1" thickBot="1" x14ac:dyDescent="0.35">
      <c r="B57" s="279">
        <v>12</v>
      </c>
      <c r="C57" s="17" t="s">
        <v>137</v>
      </c>
      <c r="D57" s="280">
        <v>545</v>
      </c>
      <c r="E57" s="281" t="s">
        <v>7</v>
      </c>
      <c r="F57" s="293"/>
      <c r="G57" s="159">
        <f t="shared" si="2"/>
        <v>0</v>
      </c>
    </row>
    <row r="58" spans="2:10" s="78" customFormat="1" ht="38.4" customHeight="1" thickBot="1" x14ac:dyDescent="0.35">
      <c r="B58" s="330" t="s">
        <v>106</v>
      </c>
      <c r="C58" s="331"/>
      <c r="D58" s="331"/>
      <c r="E58" s="331"/>
      <c r="F58" s="332"/>
      <c r="G58" s="162">
        <f>SUM(G46:G57)</f>
        <v>0</v>
      </c>
      <c r="J58" s="160"/>
    </row>
    <row r="59" spans="2:10" s="78" customFormat="1" ht="38.4" customHeight="1" thickBot="1" x14ac:dyDescent="0.35">
      <c r="B59" s="330" t="s">
        <v>107</v>
      </c>
      <c r="C59" s="331"/>
      <c r="D59" s="331"/>
      <c r="E59" s="331"/>
      <c r="F59" s="332"/>
      <c r="G59" s="162">
        <f>G58*15%</f>
        <v>0</v>
      </c>
      <c r="J59" s="160"/>
    </row>
    <row r="60" spans="2:10" s="78" customFormat="1" ht="38.4" customHeight="1" thickBot="1" x14ac:dyDescent="0.35">
      <c r="B60" s="330" t="s">
        <v>198</v>
      </c>
      <c r="C60" s="331"/>
      <c r="D60" s="331"/>
      <c r="E60" s="331"/>
      <c r="F60" s="332"/>
      <c r="G60" s="162">
        <f>G58+G59</f>
        <v>0</v>
      </c>
      <c r="J60" s="160"/>
    </row>
    <row r="61" spans="2:10" s="78" customFormat="1" ht="38.4" customHeight="1" thickBot="1" x14ac:dyDescent="0.35">
      <c r="B61" s="330" t="s">
        <v>199</v>
      </c>
      <c r="C61" s="331"/>
      <c r="D61" s="331"/>
      <c r="E61" s="331"/>
      <c r="F61" s="332"/>
      <c r="G61" s="162">
        <f>(G60*$C$19)+G60</f>
        <v>0</v>
      </c>
      <c r="J61" s="160"/>
    </row>
    <row r="62" spans="2:10" s="78" customFormat="1" ht="38.4" customHeight="1" thickBot="1" x14ac:dyDescent="0.35">
      <c r="B62" s="330" t="s">
        <v>200</v>
      </c>
      <c r="C62" s="331"/>
      <c r="D62" s="331"/>
      <c r="E62" s="331"/>
      <c r="F62" s="332"/>
      <c r="G62" s="162">
        <f>(G61*$D$19)+G61</f>
        <v>0</v>
      </c>
      <c r="J62" s="160"/>
    </row>
    <row r="63" spans="2:10" s="78" customFormat="1" ht="38.4" customHeight="1" thickBot="1" x14ac:dyDescent="0.35">
      <c r="B63" s="330" t="s">
        <v>201</v>
      </c>
      <c r="C63" s="331"/>
      <c r="D63" s="331"/>
      <c r="E63" s="331"/>
      <c r="F63" s="332"/>
      <c r="G63" s="144">
        <f>G62+G61+G60</f>
        <v>0</v>
      </c>
      <c r="J63" s="160"/>
    </row>
    <row r="64" spans="2:10" x14ac:dyDescent="0.3">
      <c r="B64" s="30"/>
      <c r="C64" s="30"/>
      <c r="D64" s="30"/>
      <c r="E64" s="30"/>
      <c r="F64" s="30"/>
    </row>
    <row r="65" spans="2:7" ht="31.8" customHeight="1" thickBot="1" x14ac:dyDescent="0.35">
      <c r="B65" s="349" t="s">
        <v>180</v>
      </c>
      <c r="C65" s="350"/>
      <c r="D65" s="350"/>
      <c r="E65" s="350"/>
      <c r="F65" s="350"/>
      <c r="G65" s="350"/>
    </row>
    <row r="66" spans="2:7" ht="31.8" customHeight="1" thickBot="1" x14ac:dyDescent="0.35">
      <c r="B66" s="86" t="s">
        <v>1</v>
      </c>
      <c r="C66" s="25" t="s">
        <v>35</v>
      </c>
      <c r="D66" s="177" t="s">
        <v>3</v>
      </c>
      <c r="E66" s="177" t="s">
        <v>4</v>
      </c>
      <c r="F66" s="282" t="s">
        <v>5</v>
      </c>
      <c r="G66" s="283" t="s">
        <v>101</v>
      </c>
    </row>
    <row r="67" spans="2:7" ht="31.8" customHeight="1" x14ac:dyDescent="0.3">
      <c r="B67" s="284">
        <v>1</v>
      </c>
      <c r="C67" s="285" t="s">
        <v>215</v>
      </c>
      <c r="D67" s="286">
        <v>1144</v>
      </c>
      <c r="E67" s="286" t="s">
        <v>75</v>
      </c>
      <c r="F67" s="255"/>
      <c r="G67" s="246">
        <f>(D67*F67)*12</f>
        <v>0</v>
      </c>
    </row>
    <row r="68" spans="2:7" ht="31.8" customHeight="1" x14ac:dyDescent="0.3">
      <c r="B68" s="287">
        <v>2</v>
      </c>
      <c r="C68" s="285" t="s">
        <v>215</v>
      </c>
      <c r="D68" s="286">
        <v>381</v>
      </c>
      <c r="E68" s="286" t="s">
        <v>183</v>
      </c>
      <c r="F68" s="255"/>
      <c r="G68" s="288">
        <f>(D68*F68)*48</f>
        <v>0</v>
      </c>
    </row>
    <row r="69" spans="2:7" ht="31.8" customHeight="1" x14ac:dyDescent="0.3">
      <c r="B69" s="289">
        <v>3</v>
      </c>
      <c r="C69" s="290" t="s">
        <v>185</v>
      </c>
      <c r="D69" s="286">
        <v>309</v>
      </c>
      <c r="E69" s="286" t="s">
        <v>213</v>
      </c>
      <c r="F69" s="256"/>
      <c r="G69" s="288">
        <f>(D69*F69)*48</f>
        <v>0</v>
      </c>
    </row>
    <row r="70" spans="2:7" ht="31.8" customHeight="1" thickBot="1" x14ac:dyDescent="0.35">
      <c r="B70" s="291">
        <v>4</v>
      </c>
      <c r="C70" s="290" t="s">
        <v>173</v>
      </c>
      <c r="D70" s="286">
        <v>47</v>
      </c>
      <c r="E70" s="286" t="s">
        <v>214</v>
      </c>
      <c r="F70" s="256"/>
      <c r="G70" s="292">
        <f>(D70*F70)*24</f>
        <v>0</v>
      </c>
    </row>
    <row r="71" spans="2:7" s="78" customFormat="1" ht="31.8" customHeight="1" thickBot="1" x14ac:dyDescent="0.35">
      <c r="B71" s="330" t="s">
        <v>106</v>
      </c>
      <c r="C71" s="331"/>
      <c r="D71" s="331"/>
      <c r="E71" s="331"/>
      <c r="F71" s="332"/>
      <c r="G71" s="159">
        <f>SUM(G67:G70)</f>
        <v>0</v>
      </c>
    </row>
    <row r="72" spans="2:7" s="78" customFormat="1" ht="31.8" customHeight="1" thickBot="1" x14ac:dyDescent="0.35">
      <c r="B72" s="330" t="s">
        <v>107</v>
      </c>
      <c r="C72" s="331"/>
      <c r="D72" s="331"/>
      <c r="E72" s="331"/>
      <c r="F72" s="332"/>
      <c r="G72" s="162">
        <f>G71*15%</f>
        <v>0</v>
      </c>
    </row>
    <row r="73" spans="2:7" s="78" customFormat="1" ht="31.8" customHeight="1" thickBot="1" x14ac:dyDescent="0.35">
      <c r="B73" s="330" t="s">
        <v>207</v>
      </c>
      <c r="C73" s="331"/>
      <c r="D73" s="331"/>
      <c r="E73" s="331"/>
      <c r="F73" s="332">
        <f>F71+F72</f>
        <v>0</v>
      </c>
      <c r="G73" s="144">
        <f>G71+G72</f>
        <v>0</v>
      </c>
    </row>
    <row r="74" spans="2:7" s="78" customFormat="1" ht="31.8" customHeight="1" thickBot="1" x14ac:dyDescent="0.35">
      <c r="B74" s="330" t="s">
        <v>208</v>
      </c>
      <c r="C74" s="331"/>
      <c r="D74" s="331"/>
      <c r="E74" s="331"/>
      <c r="F74" s="332">
        <f>(F73*$C$78)+F73</f>
        <v>0</v>
      </c>
      <c r="G74" s="144">
        <f>(G73*$C$19)+G73</f>
        <v>0</v>
      </c>
    </row>
    <row r="75" spans="2:7" s="78" customFormat="1" ht="31.8" customHeight="1" thickBot="1" x14ac:dyDescent="0.35">
      <c r="B75" s="330" t="s">
        <v>209</v>
      </c>
      <c r="C75" s="331"/>
      <c r="D75" s="331"/>
      <c r="E75" s="331"/>
      <c r="F75" s="332">
        <f>(F74*$D$78)+F74</f>
        <v>0</v>
      </c>
      <c r="G75" s="174">
        <f>(G74*$D$19)+G74</f>
        <v>0</v>
      </c>
    </row>
    <row r="76" spans="2:7" s="78" customFormat="1" ht="31.8" customHeight="1" thickBot="1" x14ac:dyDescent="0.35">
      <c r="B76" s="330" t="s">
        <v>210</v>
      </c>
      <c r="C76" s="331"/>
      <c r="D76" s="331"/>
      <c r="E76" s="331"/>
      <c r="F76" s="332">
        <f>F75+F74+F73</f>
        <v>0</v>
      </c>
      <c r="G76" s="144">
        <f>G73+G74+G75</f>
        <v>0</v>
      </c>
    </row>
    <row r="77" spans="2:7" s="78" customFormat="1" ht="12" x14ac:dyDescent="0.3">
      <c r="B77" s="30"/>
      <c r="C77" s="30"/>
      <c r="D77" s="30"/>
      <c r="E77" s="30"/>
      <c r="F77" s="30"/>
    </row>
    <row r="78" spans="2:7" s="78" customFormat="1" ht="11.4" x14ac:dyDescent="0.3">
      <c r="E78" s="149"/>
    </row>
    <row r="79" spans="2:7" s="78" customFormat="1" ht="11.4" x14ac:dyDescent="0.3">
      <c r="E79" s="149"/>
    </row>
    <row r="80" spans="2:7" s="78" customFormat="1" ht="12" thickBot="1" x14ac:dyDescent="0.35">
      <c r="E80" s="149"/>
    </row>
    <row r="81" spans="2:7" s="78" customFormat="1" ht="32.4" customHeight="1" thickBot="1" x14ac:dyDescent="0.35">
      <c r="B81" s="333" t="s">
        <v>122</v>
      </c>
      <c r="C81" s="334"/>
      <c r="D81" s="334"/>
      <c r="E81" s="334"/>
      <c r="F81" s="335"/>
      <c r="G81" s="172">
        <f>G41+G63+G76</f>
        <v>0</v>
      </c>
    </row>
    <row r="82" spans="2:7" ht="15.9" customHeight="1" x14ac:dyDescent="0.3">
      <c r="B82" s="78"/>
      <c r="C82" s="78"/>
      <c r="D82" s="78"/>
      <c r="E82" s="149"/>
      <c r="F82" s="78"/>
    </row>
    <row r="83" spans="2:7" x14ac:dyDescent="0.3">
      <c r="C83" s="78"/>
      <c r="D83" s="78"/>
      <c r="E83" s="78"/>
      <c r="F83" s="149"/>
      <c r="G83" s="78"/>
    </row>
    <row r="84" spans="2:7" x14ac:dyDescent="0.3">
      <c r="B84" s="294"/>
      <c r="C84" s="258"/>
      <c r="D84" s="258"/>
      <c r="E84" s="274"/>
      <c r="F84" s="258"/>
      <c r="G84" s="258"/>
    </row>
    <row r="85" spans="2:7" s="198" customFormat="1" ht="15" thickBot="1" x14ac:dyDescent="0.35">
      <c r="B85" s="200"/>
      <c r="C85" s="199"/>
      <c r="D85" s="200"/>
      <c r="E85" s="201"/>
      <c r="F85" s="199"/>
      <c r="G85" s="201"/>
    </row>
    <row r="86" spans="2:7" s="198" customFormat="1" ht="24" customHeight="1" x14ac:dyDescent="0.3">
      <c r="B86" s="202" t="s">
        <v>235</v>
      </c>
      <c r="E86" s="203" t="s">
        <v>236</v>
      </c>
      <c r="F86" s="204" t="s">
        <v>123</v>
      </c>
      <c r="G86" s="203" t="s">
        <v>124</v>
      </c>
    </row>
    <row r="87" spans="2:7" x14ac:dyDescent="0.3">
      <c r="C87" s="173"/>
      <c r="D87" s="78"/>
      <c r="E87" s="150"/>
      <c r="F87" s="78"/>
      <c r="G87" s="78"/>
    </row>
    <row r="88" spans="2:7" x14ac:dyDescent="0.3">
      <c r="C88" s="78"/>
      <c r="D88" s="78"/>
      <c r="E88" s="78"/>
      <c r="F88" s="149"/>
      <c r="G88" s="78"/>
    </row>
    <row r="89" spans="2:7" x14ac:dyDescent="0.3">
      <c r="C89" s="78"/>
      <c r="D89" s="78"/>
      <c r="E89" s="78"/>
      <c r="F89" s="149"/>
      <c r="G89" s="78"/>
    </row>
  </sheetData>
  <sheetProtection algorithmName="SHA-512" hashValue="iKZLgdmIuC23QELao1w0tEtsUQuGTBG3YWlog1jYT4rV4Ed1LvDqPkoLGDLMC0hH4Az5v+m0Sqx14MPPtgd61g==" saltValue="jFcqHKnnDc7t34FQ32iX8A==" spinCount="100000" sheet="1" objects="1" scenarios="1"/>
  <mergeCells count="40">
    <mergeCell ref="B15:G15"/>
    <mergeCell ref="B11:G11"/>
    <mergeCell ref="B13:G13"/>
    <mergeCell ref="B14:G14"/>
    <mergeCell ref="C2:G2"/>
    <mergeCell ref="C5:G5"/>
    <mergeCell ref="C3:G3"/>
    <mergeCell ref="C4:G4"/>
    <mergeCell ref="B10:G10"/>
    <mergeCell ref="B6:G6"/>
    <mergeCell ref="B7:G7"/>
    <mergeCell ref="B8:G8"/>
    <mergeCell ref="B9:G9"/>
    <mergeCell ref="B12:G12"/>
    <mergeCell ref="B41:F41"/>
    <mergeCell ref="B22:G22"/>
    <mergeCell ref="B21:G21"/>
    <mergeCell ref="B17:G17"/>
    <mergeCell ref="E18:G18"/>
    <mergeCell ref="E19:G19"/>
    <mergeCell ref="B36:F36"/>
    <mergeCell ref="B37:F37"/>
    <mergeCell ref="B38:F38"/>
    <mergeCell ref="B39:F39"/>
    <mergeCell ref="B40:F40"/>
    <mergeCell ref="B44:G44"/>
    <mergeCell ref="B58:F58"/>
    <mergeCell ref="B59:F59"/>
    <mergeCell ref="B60:F60"/>
    <mergeCell ref="B61:F61"/>
    <mergeCell ref="B62:F62"/>
    <mergeCell ref="B63:F63"/>
    <mergeCell ref="B65:G65"/>
    <mergeCell ref="B71:F71"/>
    <mergeCell ref="B72:F72"/>
    <mergeCell ref="B73:F73"/>
    <mergeCell ref="B74:F74"/>
    <mergeCell ref="B75:F75"/>
    <mergeCell ref="B76:F76"/>
    <mergeCell ref="B81:F81"/>
  </mergeCells>
  <pageMargins left="0.7" right="0.7" top="0.75" bottom="0.75" header="0.3" footer="0.3"/>
  <pageSetup paperSize="9" scale="49" fitToHeight="0" orientation="portrait" r:id="rId1"/>
  <rowBreaks count="1" manualBreakCount="1">
    <brk id="4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BAAB2-F6EC-4957-AC25-4B1F8191EC8B}">
  <sheetPr>
    <tabColor rgb="FF92D050"/>
    <pageSetUpPr fitToPage="1"/>
  </sheetPr>
  <dimension ref="A1:J89"/>
  <sheetViews>
    <sheetView tabSelected="1" view="pageBreakPreview" topLeftCell="A10" zoomScale="70" zoomScaleNormal="110" zoomScaleSheetLayoutView="70" workbookViewId="0">
      <selection activeCell="E19" sqref="E19:G19"/>
    </sheetView>
  </sheetViews>
  <sheetFormatPr defaultColWidth="8.88671875" defaultRowHeight="11.4" x14ac:dyDescent="0.3"/>
  <cols>
    <col min="1" max="1" width="8.88671875" style="78"/>
    <col min="2" max="2" width="20.33203125" style="78" bestFit="1" customWidth="1"/>
    <col min="3" max="3" width="57.77734375" style="78" customWidth="1"/>
    <col min="4" max="6" width="28" style="78" customWidth="1"/>
    <col min="7" max="7" width="28" style="149" customWidth="1"/>
    <col min="8" max="8" width="18.6640625" style="78" customWidth="1"/>
    <col min="9" max="9" width="23" style="78" customWidth="1"/>
    <col min="10" max="16384" width="8.88671875" style="78"/>
  </cols>
  <sheetData>
    <row r="1" spans="1:7" ht="12" thickBot="1" x14ac:dyDescent="0.35"/>
    <row r="2" spans="1:7" s="150" customFormat="1" ht="29.4" customHeight="1" thickBot="1" x14ac:dyDescent="0.35">
      <c r="B2" s="151" t="s">
        <v>53</v>
      </c>
      <c r="C2" s="298" t="s">
        <v>217</v>
      </c>
      <c r="D2" s="299"/>
      <c r="E2" s="299"/>
      <c r="F2" s="299"/>
      <c r="G2" s="300"/>
    </row>
    <row r="3" spans="1:7" s="152" customFormat="1" ht="28.95" customHeight="1" thickBot="1" x14ac:dyDescent="0.35">
      <c r="B3" s="151" t="s">
        <v>54</v>
      </c>
      <c r="C3" s="301" t="s">
        <v>171</v>
      </c>
      <c r="D3" s="302"/>
      <c r="E3" s="302"/>
      <c r="F3" s="302"/>
      <c r="G3" s="303"/>
    </row>
    <row r="4" spans="1:7" s="150" customFormat="1" ht="28.2" customHeight="1" thickBot="1" x14ac:dyDescent="0.35">
      <c r="B4" s="151" t="s">
        <v>227</v>
      </c>
      <c r="C4" s="298" t="s">
        <v>226</v>
      </c>
      <c r="D4" s="299"/>
      <c r="E4" s="299"/>
      <c r="F4" s="299"/>
      <c r="G4" s="300"/>
    </row>
    <row r="5" spans="1:7" s="150" customFormat="1" ht="28.2" customHeight="1" thickBot="1" x14ac:dyDescent="0.35">
      <c r="B5" s="275" t="s">
        <v>57</v>
      </c>
      <c r="C5" s="422"/>
      <c r="D5" s="423"/>
      <c r="E5" s="423"/>
      <c r="F5" s="423"/>
      <c r="G5" s="424"/>
    </row>
    <row r="6" spans="1:7" s="153" customFormat="1" ht="27.6" customHeight="1" x14ac:dyDescent="0.3">
      <c r="A6" s="150"/>
      <c r="B6" s="304" t="s">
        <v>58</v>
      </c>
      <c r="C6" s="305"/>
      <c r="D6" s="305"/>
      <c r="E6" s="305"/>
      <c r="F6" s="305"/>
      <c r="G6" s="306"/>
    </row>
    <row r="7" spans="1:7" s="153" customFormat="1" ht="26.4" customHeight="1" x14ac:dyDescent="0.3">
      <c r="A7" s="150"/>
      <c r="B7" s="295" t="s">
        <v>59</v>
      </c>
      <c r="C7" s="296"/>
      <c r="D7" s="296"/>
      <c r="E7" s="296"/>
      <c r="F7" s="296"/>
      <c r="G7" s="297"/>
    </row>
    <row r="8" spans="1:7" s="153" customFormat="1" ht="35.4" customHeight="1" x14ac:dyDescent="0.3">
      <c r="A8" s="150"/>
      <c r="B8" s="307" t="s">
        <v>187</v>
      </c>
      <c r="C8" s="308"/>
      <c r="D8" s="308"/>
      <c r="E8" s="308"/>
      <c r="F8" s="308"/>
      <c r="G8" s="309"/>
    </row>
    <row r="9" spans="1:7" s="153" customFormat="1" ht="52.95" customHeight="1" x14ac:dyDescent="0.3">
      <c r="A9" s="150"/>
      <c r="B9" s="321" t="s">
        <v>194</v>
      </c>
      <c r="C9" s="322"/>
      <c r="D9" s="322"/>
      <c r="E9" s="322"/>
      <c r="F9" s="322"/>
      <c r="G9" s="323"/>
    </row>
    <row r="10" spans="1:7" s="153" customFormat="1" ht="37.200000000000003" customHeight="1" x14ac:dyDescent="0.3">
      <c r="A10" s="150"/>
      <c r="B10" s="307" t="s">
        <v>234</v>
      </c>
      <c r="C10" s="308"/>
      <c r="D10" s="308"/>
      <c r="E10" s="308"/>
      <c r="F10" s="308"/>
      <c r="G10" s="309"/>
    </row>
    <row r="11" spans="1:7" s="153" customFormat="1" ht="32.4" customHeight="1" x14ac:dyDescent="0.3">
      <c r="A11" s="150"/>
      <c r="B11" s="307" t="s">
        <v>188</v>
      </c>
      <c r="C11" s="308"/>
      <c r="D11" s="308"/>
      <c r="E11" s="308"/>
      <c r="F11" s="308"/>
      <c r="G11" s="309"/>
    </row>
    <row r="12" spans="1:7" s="153" customFormat="1" ht="30.6" customHeight="1" x14ac:dyDescent="0.3">
      <c r="A12" s="150"/>
      <c r="B12" s="307" t="s">
        <v>246</v>
      </c>
      <c r="C12" s="308"/>
      <c r="D12" s="308"/>
      <c r="E12" s="308"/>
      <c r="F12" s="308"/>
      <c r="G12" s="309"/>
    </row>
    <row r="13" spans="1:7" s="153" customFormat="1" ht="32.4" customHeight="1" x14ac:dyDescent="0.3">
      <c r="A13" s="150"/>
      <c r="B13" s="307" t="s">
        <v>243</v>
      </c>
      <c r="C13" s="308"/>
      <c r="D13" s="308"/>
      <c r="E13" s="308"/>
      <c r="F13" s="308"/>
      <c r="G13" s="309"/>
    </row>
    <row r="14" spans="1:7" s="153" customFormat="1" ht="32.4" customHeight="1" x14ac:dyDescent="0.3">
      <c r="A14" s="150"/>
      <c r="B14" s="307" t="s">
        <v>244</v>
      </c>
      <c r="C14" s="308"/>
      <c r="D14" s="308"/>
      <c r="E14" s="308"/>
      <c r="F14" s="308"/>
      <c r="G14" s="309"/>
    </row>
    <row r="15" spans="1:7" s="153" customFormat="1" ht="32.4" customHeight="1" thickBot="1" x14ac:dyDescent="0.35">
      <c r="A15" s="150"/>
      <c r="B15" s="324" t="s">
        <v>245</v>
      </c>
      <c r="C15" s="325"/>
      <c r="D15" s="325"/>
      <c r="E15" s="325"/>
      <c r="F15" s="325"/>
      <c r="G15" s="326"/>
    </row>
    <row r="16" spans="1:7" s="153" customFormat="1" ht="32.4" customHeight="1" thickBot="1" x14ac:dyDescent="0.35">
      <c r="A16" s="150"/>
      <c r="B16" s="207"/>
      <c r="C16" s="207"/>
      <c r="D16" s="207"/>
      <c r="E16" s="207"/>
      <c r="F16" s="207"/>
      <c r="G16" s="207"/>
    </row>
    <row r="17" spans="1:10" ht="22.95" customHeight="1" thickBot="1" x14ac:dyDescent="0.35">
      <c r="A17" s="154"/>
      <c r="B17" s="315" t="s">
        <v>177</v>
      </c>
      <c r="C17" s="316"/>
      <c r="D17" s="316"/>
      <c r="E17" s="316"/>
      <c r="F17" s="316"/>
      <c r="G17" s="317"/>
    </row>
    <row r="18" spans="1:10" ht="22.95" customHeight="1" thickBot="1" x14ac:dyDescent="0.35">
      <c r="B18" s="169" t="s">
        <v>117</v>
      </c>
      <c r="C18" s="170" t="s">
        <v>118</v>
      </c>
      <c r="D18" s="170" t="s">
        <v>119</v>
      </c>
      <c r="E18" s="318" t="s">
        <v>120</v>
      </c>
      <c r="F18" s="319"/>
      <c r="G18" s="320"/>
      <c r="J18" s="160"/>
    </row>
    <row r="19" spans="1:10" ht="22.95" customHeight="1" thickBot="1" x14ac:dyDescent="0.35">
      <c r="B19" s="171" t="s">
        <v>172</v>
      </c>
      <c r="C19" s="226"/>
      <c r="D19" s="226"/>
      <c r="E19" s="354"/>
      <c r="F19" s="355"/>
      <c r="G19" s="413"/>
      <c r="J19" s="160"/>
    </row>
    <row r="21" spans="1:10" ht="18" customHeight="1" x14ac:dyDescent="0.3">
      <c r="C21" s="30"/>
      <c r="D21" s="30"/>
      <c r="E21" s="30"/>
      <c r="F21" s="30"/>
      <c r="G21" s="30"/>
    </row>
    <row r="22" spans="1:10" ht="37.799999999999997" customHeight="1" thickBot="1" x14ac:dyDescent="0.35">
      <c r="B22" s="310" t="s">
        <v>178</v>
      </c>
      <c r="C22" s="311"/>
      <c r="D22" s="311"/>
      <c r="E22" s="311"/>
      <c r="F22" s="311"/>
      <c r="G22" s="311"/>
    </row>
    <row r="23" spans="1:10" ht="40.799999999999997" customHeight="1" thickBot="1" x14ac:dyDescent="0.35">
      <c r="B23" s="312" t="s">
        <v>68</v>
      </c>
      <c r="C23" s="313"/>
      <c r="D23" s="313"/>
      <c r="E23" s="313"/>
      <c r="F23" s="313"/>
      <c r="G23" s="314"/>
    </row>
    <row r="24" spans="1:10" ht="27.6" customHeight="1" thickBot="1" x14ac:dyDescent="0.35">
      <c r="B24" s="210" t="s">
        <v>1</v>
      </c>
      <c r="C24" s="211" t="s">
        <v>2</v>
      </c>
      <c r="D24" s="212" t="s">
        <v>3</v>
      </c>
      <c r="E24" s="212" t="s">
        <v>4</v>
      </c>
      <c r="F24" s="212" t="s">
        <v>5</v>
      </c>
      <c r="G24" s="178" t="s">
        <v>101</v>
      </c>
    </row>
    <row r="25" spans="1:10" ht="27.6" customHeight="1" x14ac:dyDescent="0.3">
      <c r="B25" s="214">
        <v>1</v>
      </c>
      <c r="C25" s="215" t="s">
        <v>230</v>
      </c>
      <c r="D25" s="228">
        <v>220</v>
      </c>
      <c r="E25" s="217" t="s">
        <v>7</v>
      </c>
      <c r="F25" s="426"/>
      <c r="G25" s="206">
        <f>(D25*F25)*12</f>
        <v>0</v>
      </c>
    </row>
    <row r="26" spans="1:10" ht="27.6" customHeight="1" x14ac:dyDescent="0.3">
      <c r="B26" s="135">
        <v>2</v>
      </c>
      <c r="C26" s="13" t="s">
        <v>8</v>
      </c>
      <c r="D26" s="189">
        <v>357</v>
      </c>
      <c r="E26" s="140" t="s">
        <v>7</v>
      </c>
      <c r="F26" s="194"/>
      <c r="G26" s="192">
        <f t="shared" ref="G26:G35" si="0">(D26*F26)*12</f>
        <v>0</v>
      </c>
    </row>
    <row r="27" spans="1:10" ht="27.6" customHeight="1" x14ac:dyDescent="0.3">
      <c r="B27" s="135">
        <v>3</v>
      </c>
      <c r="C27" s="13" t="s">
        <v>139</v>
      </c>
      <c r="D27" s="189">
        <v>67</v>
      </c>
      <c r="E27" s="140" t="s">
        <v>7</v>
      </c>
      <c r="F27" s="194"/>
      <c r="G27" s="192">
        <f t="shared" si="0"/>
        <v>0</v>
      </c>
    </row>
    <row r="28" spans="1:10" ht="27.6" customHeight="1" x14ac:dyDescent="0.3">
      <c r="B28" s="135">
        <v>4</v>
      </c>
      <c r="C28" s="13" t="s">
        <v>10</v>
      </c>
      <c r="D28" s="189">
        <v>153</v>
      </c>
      <c r="E28" s="140" t="s">
        <v>7</v>
      </c>
      <c r="F28" s="194"/>
      <c r="G28" s="192">
        <f t="shared" si="0"/>
        <v>0</v>
      </c>
    </row>
    <row r="29" spans="1:10" ht="27.6" customHeight="1" x14ac:dyDescent="0.3">
      <c r="B29" s="135">
        <v>5</v>
      </c>
      <c r="C29" s="13" t="s">
        <v>11</v>
      </c>
      <c r="D29" s="189">
        <v>96</v>
      </c>
      <c r="E29" s="140" t="s">
        <v>7</v>
      </c>
      <c r="F29" s="194"/>
      <c r="G29" s="192">
        <f t="shared" si="0"/>
        <v>0</v>
      </c>
    </row>
    <row r="30" spans="1:10" ht="27.6" customHeight="1" x14ac:dyDescent="0.3">
      <c r="B30" s="135">
        <v>6</v>
      </c>
      <c r="C30" s="13" t="s">
        <v>164</v>
      </c>
      <c r="D30" s="189">
        <v>167</v>
      </c>
      <c r="E30" s="140" t="s">
        <v>7</v>
      </c>
      <c r="F30" s="194"/>
      <c r="G30" s="192">
        <f t="shared" si="0"/>
        <v>0</v>
      </c>
    </row>
    <row r="31" spans="1:10" ht="27.6" customHeight="1" x14ac:dyDescent="0.3">
      <c r="B31" s="135">
        <v>7</v>
      </c>
      <c r="C31" s="13" t="s">
        <v>165</v>
      </c>
      <c r="D31" s="189">
        <v>364</v>
      </c>
      <c r="E31" s="140" t="s">
        <v>7</v>
      </c>
      <c r="F31" s="194"/>
      <c r="G31" s="192">
        <f t="shared" si="0"/>
        <v>0</v>
      </c>
    </row>
    <row r="32" spans="1:10" ht="27.6" customHeight="1" x14ac:dyDescent="0.3">
      <c r="B32" s="135">
        <v>8</v>
      </c>
      <c r="C32" s="13" t="s">
        <v>74</v>
      </c>
      <c r="D32" s="189">
        <v>185</v>
      </c>
      <c r="E32" s="140" t="s">
        <v>7</v>
      </c>
      <c r="F32" s="194"/>
      <c r="G32" s="192">
        <f t="shared" si="0"/>
        <v>0</v>
      </c>
    </row>
    <row r="33" spans="2:7" ht="27.6" customHeight="1" x14ac:dyDescent="0.3">
      <c r="B33" s="135">
        <v>9</v>
      </c>
      <c r="C33" s="16" t="s">
        <v>232</v>
      </c>
      <c r="D33" s="189">
        <v>182</v>
      </c>
      <c r="E33" s="140" t="s">
        <v>7</v>
      </c>
      <c r="F33" s="194"/>
      <c r="G33" s="192">
        <f t="shared" si="0"/>
        <v>0</v>
      </c>
    </row>
    <row r="34" spans="2:7" ht="27.6" customHeight="1" x14ac:dyDescent="0.3">
      <c r="B34" s="135">
        <v>10</v>
      </c>
      <c r="C34" s="13" t="s">
        <v>16</v>
      </c>
      <c r="D34" s="189">
        <v>81</v>
      </c>
      <c r="E34" s="140" t="s">
        <v>7</v>
      </c>
      <c r="F34" s="194"/>
      <c r="G34" s="192">
        <f t="shared" si="0"/>
        <v>0</v>
      </c>
    </row>
    <row r="35" spans="2:7" ht="27.6" customHeight="1" x14ac:dyDescent="0.3">
      <c r="B35" s="135">
        <v>11</v>
      </c>
      <c r="C35" s="16" t="s">
        <v>233</v>
      </c>
      <c r="D35" s="189">
        <v>425</v>
      </c>
      <c r="E35" s="140" t="s">
        <v>7</v>
      </c>
      <c r="F35" s="194"/>
      <c r="G35" s="192">
        <f t="shared" si="0"/>
        <v>0</v>
      </c>
    </row>
    <row r="36" spans="2:7" ht="27.6" customHeight="1" thickBot="1" x14ac:dyDescent="0.35">
      <c r="B36" s="136">
        <v>12</v>
      </c>
      <c r="C36" s="37" t="s">
        <v>231</v>
      </c>
      <c r="D36" s="190">
        <v>39</v>
      </c>
      <c r="E36" s="141" t="s">
        <v>7</v>
      </c>
      <c r="F36" s="195"/>
      <c r="G36" s="193">
        <f>(D36*F36)*12</f>
        <v>0</v>
      </c>
    </row>
    <row r="37" spans="2:7" ht="27.6" customHeight="1" thickBot="1" x14ac:dyDescent="0.35">
      <c r="B37" s="327" t="s">
        <v>106</v>
      </c>
      <c r="C37" s="328"/>
      <c r="D37" s="328"/>
      <c r="E37" s="328"/>
      <c r="F37" s="329"/>
      <c r="G37" s="162">
        <f>SUM(G25:G36)</f>
        <v>0</v>
      </c>
    </row>
    <row r="38" spans="2:7" ht="27.6" customHeight="1" thickBot="1" x14ac:dyDescent="0.35">
      <c r="B38" s="330" t="s">
        <v>107</v>
      </c>
      <c r="C38" s="331"/>
      <c r="D38" s="331"/>
      <c r="E38" s="331"/>
      <c r="F38" s="332"/>
      <c r="G38" s="162">
        <f>G37*15%</f>
        <v>0</v>
      </c>
    </row>
    <row r="39" spans="2:7" ht="27.6" customHeight="1" thickBot="1" x14ac:dyDescent="0.35">
      <c r="B39" s="330" t="s">
        <v>203</v>
      </c>
      <c r="C39" s="331"/>
      <c r="D39" s="331"/>
      <c r="E39" s="331"/>
      <c r="F39" s="332"/>
      <c r="G39" s="144">
        <f>G37+G38</f>
        <v>0</v>
      </c>
    </row>
    <row r="40" spans="2:7" ht="27.6" customHeight="1" thickBot="1" x14ac:dyDescent="0.35">
      <c r="B40" s="330" t="s">
        <v>204</v>
      </c>
      <c r="C40" s="331"/>
      <c r="D40" s="331"/>
      <c r="E40" s="331"/>
      <c r="F40" s="332"/>
      <c r="G40" s="144">
        <f>(G39*$C$19)+G39</f>
        <v>0</v>
      </c>
    </row>
    <row r="41" spans="2:7" ht="27.6" customHeight="1" thickBot="1" x14ac:dyDescent="0.35">
      <c r="B41" s="330" t="s">
        <v>205</v>
      </c>
      <c r="C41" s="331"/>
      <c r="D41" s="331"/>
      <c r="E41" s="331"/>
      <c r="F41" s="332"/>
      <c r="G41" s="174">
        <f>(G40*$D$19)+G40</f>
        <v>0</v>
      </c>
    </row>
    <row r="42" spans="2:7" ht="27.6" customHeight="1" thickBot="1" x14ac:dyDescent="0.35">
      <c r="B42" s="330" t="s">
        <v>206</v>
      </c>
      <c r="C42" s="331"/>
      <c r="D42" s="331"/>
      <c r="E42" s="331"/>
      <c r="F42" s="332"/>
      <c r="G42" s="144">
        <f>G39+G40+G41</f>
        <v>0</v>
      </c>
    </row>
    <row r="43" spans="2:7" ht="12" x14ac:dyDescent="0.3">
      <c r="B43" s="30"/>
      <c r="C43" s="30"/>
      <c r="D43" s="30"/>
      <c r="E43" s="30"/>
      <c r="F43" s="30"/>
    </row>
    <row r="44" spans="2:7" x14ac:dyDescent="0.3">
      <c r="F44" s="149"/>
    </row>
    <row r="45" spans="2:7" ht="36" customHeight="1" thickBot="1" x14ac:dyDescent="0.35">
      <c r="B45" s="310" t="s">
        <v>179</v>
      </c>
      <c r="C45" s="311"/>
      <c r="D45" s="311"/>
      <c r="E45" s="311"/>
      <c r="F45" s="311"/>
      <c r="G45" s="311"/>
    </row>
    <row r="46" spans="2:7" ht="36" customHeight="1" thickBot="1" x14ac:dyDescent="0.35">
      <c r="B46" s="137" t="s">
        <v>1</v>
      </c>
      <c r="C46" s="177" t="s">
        <v>20</v>
      </c>
      <c r="D46" s="177" t="s">
        <v>3</v>
      </c>
      <c r="E46" s="177" t="s">
        <v>4</v>
      </c>
      <c r="F46" s="177" t="s">
        <v>5</v>
      </c>
      <c r="G46" s="178" t="s">
        <v>101</v>
      </c>
    </row>
    <row r="47" spans="2:7" ht="30.6" customHeight="1" x14ac:dyDescent="0.3">
      <c r="B47" s="134">
        <v>1</v>
      </c>
      <c r="C47" s="9" t="s">
        <v>162</v>
      </c>
      <c r="D47" s="157">
        <v>391</v>
      </c>
      <c r="E47" s="138" t="s">
        <v>22</v>
      </c>
      <c r="F47" s="270"/>
      <c r="G47" s="186">
        <f t="shared" ref="G47:G59" si="1">(D47*F47)*12</f>
        <v>0</v>
      </c>
    </row>
    <row r="48" spans="2:7" ht="30.6" customHeight="1" x14ac:dyDescent="0.3">
      <c r="B48" s="135">
        <v>2</v>
      </c>
      <c r="C48" s="16" t="s">
        <v>193</v>
      </c>
      <c r="D48" s="180">
        <v>1</v>
      </c>
      <c r="E48" s="140" t="s">
        <v>22</v>
      </c>
      <c r="F48" s="253"/>
      <c r="G48" s="191">
        <f t="shared" si="1"/>
        <v>0</v>
      </c>
    </row>
    <row r="49" spans="2:10" ht="30.6" customHeight="1" x14ac:dyDescent="0.3">
      <c r="B49" s="135">
        <v>3</v>
      </c>
      <c r="C49" s="16" t="s">
        <v>24</v>
      </c>
      <c r="D49" s="180">
        <v>2181</v>
      </c>
      <c r="E49" s="140" t="s">
        <v>22</v>
      </c>
      <c r="F49" s="253"/>
      <c r="G49" s="191">
        <f t="shared" si="1"/>
        <v>0</v>
      </c>
    </row>
    <row r="50" spans="2:10" ht="30.6" customHeight="1" x14ac:dyDescent="0.3">
      <c r="B50" s="135">
        <v>4</v>
      </c>
      <c r="C50" s="16" t="s">
        <v>25</v>
      </c>
      <c r="D50" s="180">
        <v>1</v>
      </c>
      <c r="E50" s="140" t="s">
        <v>22</v>
      </c>
      <c r="F50" s="253"/>
      <c r="G50" s="191">
        <f t="shared" si="1"/>
        <v>0</v>
      </c>
    </row>
    <row r="51" spans="2:10" ht="30.6" customHeight="1" x14ac:dyDescent="0.3">
      <c r="B51" s="135">
        <v>5</v>
      </c>
      <c r="C51" s="16" t="s">
        <v>26</v>
      </c>
      <c r="D51" s="180">
        <v>289</v>
      </c>
      <c r="E51" s="140" t="s">
        <v>22</v>
      </c>
      <c r="F51" s="253"/>
      <c r="G51" s="191">
        <f t="shared" si="1"/>
        <v>0</v>
      </c>
    </row>
    <row r="52" spans="2:10" ht="30.6" customHeight="1" x14ac:dyDescent="0.3">
      <c r="B52" s="135">
        <v>6</v>
      </c>
      <c r="C52" s="16" t="s">
        <v>163</v>
      </c>
      <c r="D52" s="180">
        <v>62</v>
      </c>
      <c r="E52" s="140" t="s">
        <v>22</v>
      </c>
      <c r="F52" s="253"/>
      <c r="G52" s="191">
        <f t="shared" si="1"/>
        <v>0</v>
      </c>
    </row>
    <row r="53" spans="2:10" ht="30.6" customHeight="1" x14ac:dyDescent="0.3">
      <c r="B53" s="135">
        <v>7</v>
      </c>
      <c r="C53" s="16" t="s">
        <v>28</v>
      </c>
      <c r="D53" s="180">
        <v>105</v>
      </c>
      <c r="E53" s="140" t="s">
        <v>22</v>
      </c>
      <c r="F53" s="253"/>
      <c r="G53" s="191">
        <f t="shared" si="1"/>
        <v>0</v>
      </c>
    </row>
    <row r="54" spans="2:10" ht="30.6" customHeight="1" x14ac:dyDescent="0.3">
      <c r="B54" s="135">
        <v>8</v>
      </c>
      <c r="C54" s="16" t="s">
        <v>146</v>
      </c>
      <c r="D54" s="180">
        <v>333</v>
      </c>
      <c r="E54" s="140" t="s">
        <v>22</v>
      </c>
      <c r="F54" s="253"/>
      <c r="G54" s="191">
        <f t="shared" si="1"/>
        <v>0</v>
      </c>
    </row>
    <row r="55" spans="2:10" ht="30.6" customHeight="1" x14ac:dyDescent="0.3">
      <c r="B55" s="135">
        <v>9</v>
      </c>
      <c r="C55" s="16" t="s">
        <v>30</v>
      </c>
      <c r="D55" s="180">
        <v>425</v>
      </c>
      <c r="E55" s="140" t="s">
        <v>22</v>
      </c>
      <c r="F55" s="253"/>
      <c r="G55" s="191">
        <f t="shared" si="1"/>
        <v>0</v>
      </c>
    </row>
    <row r="56" spans="2:10" ht="30.6" customHeight="1" x14ac:dyDescent="0.3">
      <c r="B56" s="135">
        <v>10</v>
      </c>
      <c r="C56" s="16" t="s">
        <v>31</v>
      </c>
      <c r="D56" s="180">
        <v>64</v>
      </c>
      <c r="E56" s="140" t="s">
        <v>22</v>
      </c>
      <c r="F56" s="253"/>
      <c r="G56" s="191">
        <f t="shared" si="1"/>
        <v>0</v>
      </c>
    </row>
    <row r="57" spans="2:10" ht="30.6" customHeight="1" x14ac:dyDescent="0.3">
      <c r="B57" s="135">
        <v>11</v>
      </c>
      <c r="C57" s="16" t="s">
        <v>43</v>
      </c>
      <c r="D57" s="180">
        <v>698</v>
      </c>
      <c r="E57" s="140" t="s">
        <v>22</v>
      </c>
      <c r="F57" s="253"/>
      <c r="G57" s="191">
        <f t="shared" si="1"/>
        <v>0</v>
      </c>
    </row>
    <row r="58" spans="2:10" ht="30.6" customHeight="1" x14ac:dyDescent="0.3">
      <c r="B58" s="135">
        <v>12</v>
      </c>
      <c r="C58" s="16" t="s">
        <v>158</v>
      </c>
      <c r="D58" s="180">
        <v>1000</v>
      </c>
      <c r="E58" s="140" t="s">
        <v>22</v>
      </c>
      <c r="F58" s="253"/>
      <c r="G58" s="191">
        <f t="shared" si="1"/>
        <v>0</v>
      </c>
    </row>
    <row r="59" spans="2:10" ht="30.6" customHeight="1" thickBot="1" x14ac:dyDescent="0.35">
      <c r="B59" s="136">
        <v>13</v>
      </c>
      <c r="C59" s="58" t="s">
        <v>33</v>
      </c>
      <c r="D59" s="190">
        <v>1</v>
      </c>
      <c r="E59" s="141" t="s">
        <v>22</v>
      </c>
      <c r="F59" s="425"/>
      <c r="G59" s="188">
        <f t="shared" si="1"/>
        <v>0</v>
      </c>
    </row>
    <row r="60" spans="2:10" ht="35.4" customHeight="1" thickBot="1" x14ac:dyDescent="0.35">
      <c r="B60" s="330" t="s">
        <v>106</v>
      </c>
      <c r="C60" s="331"/>
      <c r="D60" s="331"/>
      <c r="E60" s="331"/>
      <c r="F60" s="332"/>
      <c r="G60" s="162">
        <f>SUM(G47:G59)</f>
        <v>0</v>
      </c>
      <c r="J60" s="160"/>
    </row>
    <row r="61" spans="2:10" ht="35.4" customHeight="1" thickBot="1" x14ac:dyDescent="0.35">
      <c r="B61" s="330" t="s">
        <v>107</v>
      </c>
      <c r="C61" s="331"/>
      <c r="D61" s="331"/>
      <c r="E61" s="331"/>
      <c r="F61" s="332"/>
      <c r="G61" s="162">
        <f>G60*15%</f>
        <v>0</v>
      </c>
      <c r="J61" s="160"/>
    </row>
    <row r="62" spans="2:10" ht="35.4" customHeight="1" thickBot="1" x14ac:dyDescent="0.35">
      <c r="B62" s="330" t="s">
        <v>198</v>
      </c>
      <c r="C62" s="331"/>
      <c r="D62" s="331"/>
      <c r="E62" s="331"/>
      <c r="F62" s="332"/>
      <c r="G62" s="144">
        <f>G60+G61</f>
        <v>0</v>
      </c>
      <c r="J62" s="160"/>
    </row>
    <row r="63" spans="2:10" ht="35.4" customHeight="1" thickBot="1" x14ac:dyDescent="0.35">
      <c r="B63" s="330" t="s">
        <v>199</v>
      </c>
      <c r="C63" s="331"/>
      <c r="D63" s="331"/>
      <c r="E63" s="331"/>
      <c r="F63" s="332"/>
      <c r="G63" s="144">
        <f>(G62*$C$19)+G62</f>
        <v>0</v>
      </c>
      <c r="J63" s="160"/>
    </row>
    <row r="64" spans="2:10" ht="35.4" customHeight="1" thickBot="1" x14ac:dyDescent="0.35">
      <c r="B64" s="330" t="s">
        <v>200</v>
      </c>
      <c r="C64" s="331"/>
      <c r="D64" s="331"/>
      <c r="E64" s="331"/>
      <c r="F64" s="332"/>
      <c r="G64" s="144">
        <f>(G63*$D$19)+G63</f>
        <v>0</v>
      </c>
      <c r="J64" s="160"/>
    </row>
    <row r="65" spans="2:10" ht="35.4" customHeight="1" thickBot="1" x14ac:dyDescent="0.35">
      <c r="B65" s="330" t="s">
        <v>201</v>
      </c>
      <c r="C65" s="331"/>
      <c r="D65" s="331"/>
      <c r="E65" s="331"/>
      <c r="F65" s="332"/>
      <c r="G65" s="144">
        <f>G64+G63+G62</f>
        <v>0</v>
      </c>
      <c r="J65" s="160"/>
    </row>
    <row r="66" spans="2:10" ht="12" x14ac:dyDescent="0.3">
      <c r="B66" s="18"/>
      <c r="C66" s="18"/>
      <c r="D66" s="18"/>
      <c r="E66" s="18"/>
      <c r="F66" s="18"/>
    </row>
    <row r="67" spans="2:10" x14ac:dyDescent="0.3">
      <c r="F67" s="149"/>
    </row>
    <row r="68" spans="2:10" ht="34.799999999999997" customHeight="1" thickBot="1" x14ac:dyDescent="0.35">
      <c r="B68" s="310" t="s">
        <v>180</v>
      </c>
      <c r="C68" s="311"/>
      <c r="D68" s="311"/>
      <c r="E68" s="311"/>
      <c r="F68" s="311"/>
      <c r="G68" s="311"/>
    </row>
    <row r="69" spans="2:10" ht="34.799999999999997" customHeight="1" thickBot="1" x14ac:dyDescent="0.35">
      <c r="B69" s="137" t="s">
        <v>1</v>
      </c>
      <c r="C69" s="177" t="s">
        <v>35</v>
      </c>
      <c r="D69" s="177" t="s">
        <v>3</v>
      </c>
      <c r="E69" s="177" t="s">
        <v>4</v>
      </c>
      <c r="F69" s="177" t="s">
        <v>5</v>
      </c>
      <c r="G69" s="178" t="s">
        <v>101</v>
      </c>
    </row>
    <row r="70" spans="2:10" ht="34.799999999999997" customHeight="1" x14ac:dyDescent="0.3">
      <c r="B70" s="232">
        <v>1</v>
      </c>
      <c r="C70" s="233" t="s">
        <v>175</v>
      </c>
      <c r="D70" s="234">
        <v>797</v>
      </c>
      <c r="E70" s="234" t="s">
        <v>44</v>
      </c>
      <c r="F70" s="252"/>
      <c r="G70" s="186">
        <f>(D70*F70)*12</f>
        <v>0</v>
      </c>
    </row>
    <row r="71" spans="2:10" ht="34.799999999999997" customHeight="1" x14ac:dyDescent="0.3">
      <c r="B71" s="87">
        <v>2</v>
      </c>
      <c r="C71" s="16" t="s">
        <v>185</v>
      </c>
      <c r="D71" s="222">
        <v>1</v>
      </c>
      <c r="E71" s="221" t="s">
        <v>44</v>
      </c>
      <c r="F71" s="253"/>
      <c r="G71" s="191">
        <f>(D71*F71)*12</f>
        <v>0</v>
      </c>
    </row>
    <row r="72" spans="2:10" ht="34.799999999999997" customHeight="1" x14ac:dyDescent="0.3">
      <c r="B72" s="87">
        <v>3</v>
      </c>
      <c r="C72" s="16" t="s">
        <v>174</v>
      </c>
      <c r="D72" s="222">
        <v>1</v>
      </c>
      <c r="E72" s="221" t="s">
        <v>182</v>
      </c>
      <c r="F72" s="253"/>
      <c r="G72" s="191">
        <f>(D72*F72)*6</f>
        <v>0</v>
      </c>
    </row>
    <row r="73" spans="2:10" ht="34.799999999999997" customHeight="1" x14ac:dyDescent="0.3">
      <c r="B73" s="87">
        <v>4</v>
      </c>
      <c r="C73" s="16" t="s">
        <v>174</v>
      </c>
      <c r="D73" s="222">
        <v>220</v>
      </c>
      <c r="E73" s="147" t="s">
        <v>183</v>
      </c>
      <c r="F73" s="253"/>
      <c r="G73" s="191">
        <f>(D73*F73)*48</f>
        <v>0</v>
      </c>
    </row>
    <row r="74" spans="2:10" ht="34.799999999999997" customHeight="1" thickBot="1" x14ac:dyDescent="0.35">
      <c r="B74" s="97">
        <v>5</v>
      </c>
      <c r="C74" s="37" t="s">
        <v>173</v>
      </c>
      <c r="D74" s="223">
        <v>39</v>
      </c>
      <c r="E74" s="250" t="s">
        <v>44</v>
      </c>
      <c r="F74" s="425"/>
      <c r="G74" s="188">
        <f>(D74*F74)*12</f>
        <v>0</v>
      </c>
    </row>
    <row r="75" spans="2:10" ht="34.799999999999997" customHeight="1" thickBot="1" x14ac:dyDescent="0.35">
      <c r="B75" s="330" t="s">
        <v>106</v>
      </c>
      <c r="C75" s="331"/>
      <c r="D75" s="331"/>
      <c r="E75" s="331"/>
      <c r="F75" s="332"/>
      <c r="G75" s="159">
        <f>SUM(G70:G74)</f>
        <v>0</v>
      </c>
    </row>
    <row r="76" spans="2:10" ht="34.799999999999997" customHeight="1" thickBot="1" x14ac:dyDescent="0.35">
      <c r="B76" s="330" t="s">
        <v>107</v>
      </c>
      <c r="C76" s="331"/>
      <c r="D76" s="331"/>
      <c r="E76" s="331"/>
      <c r="F76" s="332"/>
      <c r="G76" s="162">
        <f>G75*15%</f>
        <v>0</v>
      </c>
    </row>
    <row r="77" spans="2:10" ht="34.799999999999997" customHeight="1" thickBot="1" x14ac:dyDescent="0.35">
      <c r="B77" s="330" t="s">
        <v>207</v>
      </c>
      <c r="C77" s="331"/>
      <c r="D77" s="331"/>
      <c r="E77" s="331"/>
      <c r="F77" s="332">
        <f>F75+F76</f>
        <v>0</v>
      </c>
      <c r="G77" s="144">
        <f>G75+G76</f>
        <v>0</v>
      </c>
    </row>
    <row r="78" spans="2:10" ht="34.799999999999997" customHeight="1" thickBot="1" x14ac:dyDescent="0.35">
      <c r="B78" s="330" t="s">
        <v>208</v>
      </c>
      <c r="C78" s="331"/>
      <c r="D78" s="331"/>
      <c r="E78" s="331"/>
      <c r="F78" s="332">
        <f>(F77*$C$76)+F77</f>
        <v>0</v>
      </c>
      <c r="G78" s="144">
        <f>(G77*$C$19)+G77</f>
        <v>0</v>
      </c>
    </row>
    <row r="79" spans="2:10" ht="34.799999999999997" customHeight="1" thickBot="1" x14ac:dyDescent="0.35">
      <c r="B79" s="330" t="s">
        <v>209</v>
      </c>
      <c r="C79" s="331"/>
      <c r="D79" s="331"/>
      <c r="E79" s="331"/>
      <c r="F79" s="332">
        <f>(F78*$D$76)+F78</f>
        <v>0</v>
      </c>
      <c r="G79" s="174">
        <f>(G78*$D$19)+G78</f>
        <v>0</v>
      </c>
    </row>
    <row r="80" spans="2:10" ht="34.799999999999997" customHeight="1" thickBot="1" x14ac:dyDescent="0.35">
      <c r="B80" s="330" t="s">
        <v>238</v>
      </c>
      <c r="C80" s="331"/>
      <c r="D80" s="331"/>
      <c r="E80" s="331"/>
      <c r="F80" s="332">
        <f>F79+F78+F77</f>
        <v>0</v>
      </c>
      <c r="G80" s="144">
        <f>G77+G78+G79</f>
        <v>0</v>
      </c>
    </row>
    <row r="81" spans="2:7" ht="12" x14ac:dyDescent="0.3">
      <c r="B81" s="30"/>
      <c r="C81" s="30"/>
      <c r="D81" s="30"/>
      <c r="E81" s="30"/>
      <c r="F81" s="30"/>
      <c r="G81" s="78"/>
    </row>
    <row r="82" spans="2:7" x14ac:dyDescent="0.3">
      <c r="E82" s="149"/>
      <c r="G82" s="78"/>
    </row>
    <row r="83" spans="2:7" x14ac:dyDescent="0.3">
      <c r="E83" s="149"/>
      <c r="G83" s="78"/>
    </row>
    <row r="84" spans="2:7" ht="12" thickBot="1" x14ac:dyDescent="0.35">
      <c r="E84" s="149"/>
      <c r="G84" s="78"/>
    </row>
    <row r="85" spans="2:7" ht="39" customHeight="1" thickBot="1" x14ac:dyDescent="0.35">
      <c r="B85" s="333" t="s">
        <v>122</v>
      </c>
      <c r="C85" s="334"/>
      <c r="D85" s="334"/>
      <c r="E85" s="334"/>
      <c r="F85" s="335"/>
      <c r="G85" s="172">
        <f>G42+G65+G80</f>
        <v>0</v>
      </c>
    </row>
    <row r="86" spans="2:7" s="153" customFormat="1" ht="15.9" customHeight="1" x14ac:dyDescent="0.3">
      <c r="B86" s="78"/>
      <c r="C86" s="78"/>
      <c r="D86" s="78"/>
      <c r="E86" s="149"/>
      <c r="F86" s="78"/>
    </row>
    <row r="87" spans="2:7" s="153" customFormat="1" ht="14.4" x14ac:dyDescent="0.3">
      <c r="B87" s="294"/>
      <c r="C87" s="258"/>
      <c r="D87" s="258"/>
      <c r="E87" s="258"/>
      <c r="F87" s="259"/>
      <c r="G87" s="258"/>
    </row>
    <row r="88" spans="2:7" s="198" customFormat="1" ht="15" thickBot="1" x14ac:dyDescent="0.35">
      <c r="B88" s="200"/>
      <c r="C88" s="199"/>
      <c r="D88" s="200"/>
      <c r="E88" s="201"/>
      <c r="F88" s="199"/>
      <c r="G88" s="201"/>
    </row>
    <row r="89" spans="2:7" s="198" customFormat="1" ht="24" customHeight="1" x14ac:dyDescent="0.3">
      <c r="B89" s="202" t="s">
        <v>235</v>
      </c>
      <c r="E89" s="203" t="s">
        <v>236</v>
      </c>
      <c r="F89" s="204" t="s">
        <v>123</v>
      </c>
      <c r="G89" s="203" t="s">
        <v>124</v>
      </c>
    </row>
  </sheetData>
  <sheetProtection algorithmName="SHA-512" hashValue="8/giJAYNcnl7vP6dQITrj6gvLYJQWto+ZgfRQqbaBzkPGB/dx7g70C/mkmkFX4Je3mmXrGBx5YSA3wzLKn0T3w==" saltValue="D9IPcVMmIerYm2547x/Ffw==" spinCount="100000" sheet="1" objects="1" scenarios="1"/>
  <mergeCells count="40">
    <mergeCell ref="B85:F85"/>
    <mergeCell ref="B76:F76"/>
    <mergeCell ref="B77:F77"/>
    <mergeCell ref="B78:F78"/>
    <mergeCell ref="B79:F79"/>
    <mergeCell ref="B80:F80"/>
    <mergeCell ref="B64:F64"/>
    <mergeCell ref="B65:F65"/>
    <mergeCell ref="B45:G45"/>
    <mergeCell ref="B68:G68"/>
    <mergeCell ref="B75:F75"/>
    <mergeCell ref="B42:F42"/>
    <mergeCell ref="B60:F60"/>
    <mergeCell ref="B61:F61"/>
    <mergeCell ref="B62:F62"/>
    <mergeCell ref="B63:F63"/>
    <mergeCell ref="B37:F37"/>
    <mergeCell ref="B38:F38"/>
    <mergeCell ref="B39:F39"/>
    <mergeCell ref="B40:F40"/>
    <mergeCell ref="B41:F41"/>
    <mergeCell ref="B13:G13"/>
    <mergeCell ref="B8:G8"/>
    <mergeCell ref="B14:G14"/>
    <mergeCell ref="B22:G22"/>
    <mergeCell ref="B23:G23"/>
    <mergeCell ref="B17:G17"/>
    <mergeCell ref="E18:G18"/>
    <mergeCell ref="E19:G19"/>
    <mergeCell ref="B9:G9"/>
    <mergeCell ref="B10:G10"/>
    <mergeCell ref="B11:G11"/>
    <mergeCell ref="B12:G12"/>
    <mergeCell ref="B15:G15"/>
    <mergeCell ref="B7:G7"/>
    <mergeCell ref="C2:G2"/>
    <mergeCell ref="C3:G3"/>
    <mergeCell ref="C4:G4"/>
    <mergeCell ref="C5:G5"/>
    <mergeCell ref="B6:G6"/>
  </mergeCells>
  <pageMargins left="0.7" right="0.7" top="0.75" bottom="0.75" header="0.3" footer="0.3"/>
  <pageSetup scale="45" fitToHeight="0" orientation="portrait" r:id="rId1"/>
  <rowBreaks count="1" manualBreakCount="1">
    <brk id="4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338b7ce-500d-4833-afde-e92bd02486fe" xsi:nil="true"/>
    <lcf76f155ced4ddcb4097134ff3c332f xmlns="f46f8e62-7501-4e78-b65f-89b0042e9dd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A78DE9102A13144B5090E72AD994F05" ma:contentTypeVersion="15" ma:contentTypeDescription="Create a new document." ma:contentTypeScope="" ma:versionID="4a98efacb8a7df303ba50628e5c5a462">
  <xsd:schema xmlns:xsd="http://www.w3.org/2001/XMLSchema" xmlns:xs="http://www.w3.org/2001/XMLSchema" xmlns:p="http://schemas.microsoft.com/office/2006/metadata/properties" xmlns:ns2="f46f8e62-7501-4e78-b65f-89b0042e9dd1" xmlns:ns3="0338b7ce-500d-4833-afde-e92bd02486fe" targetNamespace="http://schemas.microsoft.com/office/2006/metadata/properties" ma:root="true" ma:fieldsID="2238e8cfb47d06f5e589666cba23e3ab" ns2:_="" ns3:_="">
    <xsd:import namespace="f46f8e62-7501-4e78-b65f-89b0042e9dd1"/>
    <xsd:import namespace="0338b7ce-500d-4833-afde-e92bd02486f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f8e62-7501-4e78-b65f-89b0042e9d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1b9d4a3-9100-4727-89e9-055356ec2bd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38b7ce-500d-4833-afde-e92bd02486f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3ee5d1-6650-4c1a-911e-cc9ae730a468}" ma:internalName="TaxCatchAll" ma:showField="CatchAllData" ma:web="0338b7ce-500d-4833-afde-e92bd02486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F86F22-2945-4BC6-82D4-288F51EE9F19}">
  <ds:schemaRefs>
    <ds:schemaRef ds:uri="f46f8e62-7501-4e78-b65f-89b0042e9dd1"/>
    <ds:schemaRef ds:uri="0338b7ce-500d-4833-afde-e92bd02486fe"/>
    <ds:schemaRef ds:uri="http://schemas.microsoft.com/office/2006/documentManagement/types"/>
    <ds:schemaRef ds:uri="http://purl.org/dc/dcmitype/"/>
    <ds:schemaRef ds:uri="http://purl.org/dc/term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EBE81D6E-A162-41EA-A0CA-E64EBC0944D4}">
  <ds:schemaRefs>
    <ds:schemaRef ds:uri="http://schemas.microsoft.com/sharepoint/v3/contenttype/forms"/>
  </ds:schemaRefs>
</ds:datastoreItem>
</file>

<file path=customXml/itemProps3.xml><?xml version="1.0" encoding="utf-8"?>
<ds:datastoreItem xmlns:ds="http://schemas.openxmlformats.org/officeDocument/2006/customXml" ds:itemID="{3C503342-6827-43BE-8259-23EF8450A8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f8e62-7501-4e78-b65f-89b0042e9dd1"/>
    <ds:schemaRef ds:uri="0338b7ce-500d-4833-afde-e92bd02486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HYGIENE (2)</vt:lpstr>
      <vt:lpstr>WC</vt:lpstr>
      <vt:lpstr>NC </vt:lpstr>
      <vt:lpstr>EC</vt:lpstr>
      <vt:lpstr>KZN</vt:lpstr>
      <vt:lpstr>FS &amp; NC</vt:lpstr>
      <vt:lpstr>LIMP;NW,MP</vt:lpstr>
      <vt:lpstr>HO &amp; GN Combined</vt:lpstr>
      <vt:lpstr>GC;GS</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Madala Sikhavhakhavha</dc:creator>
  <cp:lastModifiedBy>Mechel Mokgehle</cp:lastModifiedBy>
  <cp:lastPrinted>2026-09-21T08:53:50Z</cp:lastPrinted>
  <dcterms:created xsi:type="dcterms:W3CDTF">2022-04-19T08:14:43Z</dcterms:created>
  <dcterms:modified xsi:type="dcterms:W3CDTF">2026-11-03T12:40:53Z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0x0101004A78DE9102A13144B5090E72AD994F05</vt:lpwstr>
  </property>
  <property fmtid="{D5CDD505-2E9C-101B-9397-08002B2CF9AE}" pid="3" name="MediaServiceImageTags">
    <vt:lpwstr/>
  </property>
</Properties>
</file>