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13620" windowHeight="10620" tabRatio="744"/>
  </bookViews>
  <sheets>
    <sheet name="Schedule 1-P&amp;G's" sheetId="3" r:id="rId1"/>
    <sheet name="Schedule 2, Plinth,Int." sheetId="14" r:id="rId2"/>
    <sheet name="Schedule 3, Electrical" sheetId="18" r:id="rId3"/>
    <sheet name="Summary" sheetId="17" r:id="rId4"/>
  </sheets>
  <externalReferences>
    <externalReference r:id="rId5"/>
    <externalReference r:id="rId6"/>
    <externalReference r:id="rId7"/>
    <externalReference r:id="rId8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H" localSheetId="1">#REF!</definedName>
    <definedName name="\H">#REF!</definedName>
    <definedName name="\J" localSheetId="1">#REF!</definedName>
    <definedName name="\J">#REF!</definedName>
    <definedName name="\K" localSheetId="1">#REF!</definedName>
    <definedName name="\K">#REF!</definedName>
    <definedName name="\Q" localSheetId="1">#REF!</definedName>
    <definedName name="\Q">#REF!</definedName>
    <definedName name="\x">#REF!</definedName>
    <definedName name="\z">#REF!</definedName>
    <definedName name="a">#REF!</definedName>
    <definedName name="b" localSheetId="0">[1]Sched2!#REF!</definedName>
    <definedName name="b" localSheetId="1">[1]Sched2!#REF!</definedName>
    <definedName name="b">[2]Sched2!#REF!</definedName>
    <definedName name="Brakfontein">#REF!</definedName>
    <definedName name="cbcvv">#REF!</definedName>
    <definedName name="D">[3]Sched2!#REF!</definedName>
    <definedName name="DAAN_C">#REF!</definedName>
    <definedName name="Delmas">#REF!</definedName>
    <definedName name="Estimate">#REF!</definedName>
    <definedName name="Evaluation">#REF!</definedName>
    <definedName name="Excel_BuiltIn_Print_Area_1_1">'Schedule 3, Electrical'!$A$6:$F$36</definedName>
    <definedName name="Excel_BuiltIn_Print_Area_1_1_1">'Schedule 3, Electrical'!$A$6:$F$43</definedName>
    <definedName name="G">#REF!</definedName>
    <definedName name="hdghft">[2]Sched2!#REF!</definedName>
    <definedName name="iopiopoipo">#REF!</definedName>
    <definedName name="llllllll">#REF!</definedName>
    <definedName name="mbnmbbn">#REF!</definedName>
    <definedName name="mm" localSheetId="0">[1]Sched2!$A$7:$G$146</definedName>
    <definedName name="mm" localSheetId="1">[1]Sched2!$A$7:$G$146</definedName>
    <definedName name="mm">[2]Sched2!$A$7:$G$146</definedName>
    <definedName name="n">[2]Sched2!$A$7:$G$146</definedName>
    <definedName name="nnnnnnnnnnnnn">[2]Sched2!#REF!</definedName>
    <definedName name="pppppp">#REF!</definedName>
    <definedName name="PRINT">#REF!</definedName>
    <definedName name="_xlnm.Print_Area" localSheetId="0">'Schedule 1-P&amp;G''s'!$A$1:$G$51</definedName>
    <definedName name="_xlnm.Print_Area" localSheetId="1">'Schedule 2, Plinth,Int.'!$A$1:$G$109</definedName>
    <definedName name="_xlnm.Print_Area" localSheetId="2">'Schedule 3, Electrical'!$A$1:$F$37</definedName>
    <definedName name="_xlnm.Print_Area" localSheetId="3">Summary!$A$1:$H$27</definedName>
    <definedName name="_xlnm.Print_Area">#REF!</definedName>
    <definedName name="_xlnm.Print_Titles" localSheetId="0">'Schedule 1-P&amp;G''s'!$6:$7</definedName>
    <definedName name="_xlnm.Print_Titles" localSheetId="1">'Schedule 2, Plinth,Int.'!$6:$7</definedName>
    <definedName name="_xlnm.Print_Titles">#N/A</definedName>
    <definedName name="qqqehjyukulj">[2]Sched2!#REF!</definedName>
    <definedName name="qqqqq">#REF!</definedName>
    <definedName name="rgedgergr">#REF!</definedName>
    <definedName name="SABSA1">#REF!</definedName>
    <definedName name="sced8b" localSheetId="0">[1]Sched2!#REF!</definedName>
    <definedName name="sced8b" localSheetId="1">[1]Sched2!#REF!</definedName>
    <definedName name="sced8b">[2]Sched2!#REF!</definedName>
    <definedName name="Tender">#REF!</definedName>
    <definedName name="Tender1">#REF!</definedName>
    <definedName name="w">[2]Sched2!#REF!</definedName>
    <definedName name="Z_57EFE8D5_4D5A_4F03_9473_28058BE3869D_.wvu.PrintArea" localSheetId="0" hidden="1">'Schedule 1-P&amp;G''s'!$A$8:$E$52</definedName>
    <definedName name="Z_57EFE8D5_4D5A_4F03_9473_28058BE3869D_.wvu.PrintTitles" localSheetId="0" hidden="1">'Schedule 1-P&amp;G''s'!$6:$7</definedName>
    <definedName name="Z_61D60923_8B4D_4DD0_8849_BD659836FD33_.wvu.PrintArea" localSheetId="0" hidden="1">'Schedule 1-P&amp;G''s'!$A$8:$E$52</definedName>
    <definedName name="Z_61D60923_8B4D_4DD0_8849_BD659836FD33_.wvu.PrintTitles" localSheetId="0" hidden="1">'Schedule 1-P&amp;G''s'!$6:$7</definedName>
    <definedName name="Z_9131C745_0306_4F59_890C_BA90439570A3_.wvu.PrintArea" localSheetId="0" hidden="1">'Schedule 1-P&amp;G''s'!$A$8:$E$52</definedName>
    <definedName name="Z_9131C745_0306_4F59_890C_BA90439570A3_.wvu.PrintTitles" localSheetId="0" hidden="1">'Schedule 1-P&amp;G''s'!$6:$7</definedName>
    <definedName name="Z_BF732B95_2094_4DD9_9C3E_BA570FFBA300_.wvu.PrintArea" localSheetId="0" hidden="1">'Schedule 1-P&amp;G''s'!$A$8:$E$52</definedName>
    <definedName name="Z_BF732B95_2094_4DD9_9C3E_BA570FFBA300_.wvu.PrintArea" localSheetId="1" hidden="1">'Schedule 2, Plinth,Int.'!$A$15:$E$150</definedName>
    <definedName name="Z_BF732B95_2094_4DD9_9C3E_BA570FFBA300_.wvu.PrintTitles" localSheetId="0" hidden="1">'Schedule 1-P&amp;G''s'!$6:$7</definedName>
    <definedName name="Z_BF732B95_2094_4DD9_9C3E_BA570FFBA300_.wvu.PrintTitles" localSheetId="1" hidden="1">'Schedule 2, Plinth,Int.'!$6:$15</definedName>
    <definedName name="Z_E30D84A0_2930_4AE9_894E_187FF7940EEC_.wvu.PrintArea" localSheetId="0" hidden="1">'Schedule 1-P&amp;G''s'!$A$8:$E$52</definedName>
    <definedName name="Z_E30D84A0_2930_4AE9_894E_187FF7940EEC_.wvu.PrintArea" localSheetId="1" hidden="1">'Schedule 2, Plinth,Int.'!$A$6:$E$154</definedName>
    <definedName name="Z_E30D84A0_2930_4AE9_894E_187FF7940EEC_.wvu.PrintTitles" localSheetId="0" hidden="1">'Schedule 1-P&amp;G''s'!$6:$7</definedName>
    <definedName name="Z_F725983C_248E_4C5A_AB27_007AD88F3FE4_.wvu.PrintArea" localSheetId="0" hidden="1">'Schedule 1-P&amp;G''s'!$A$8:$E$52</definedName>
    <definedName name="Z_F725983C_248E_4C5A_AB27_007AD88F3FE4_.wvu.PrintArea" localSheetId="1" hidden="1">'Schedule 2, Plinth,Int.'!$A$15:$E$150</definedName>
    <definedName name="Z_F725983C_248E_4C5A_AB27_007AD88F3FE4_.wvu.PrintTitles" localSheetId="0" hidden="1">'Schedule 1-P&amp;G''s'!$6:$7</definedName>
    <definedName name="Z_F725983C_248E_4C5A_AB27_007AD88F3FE4_.wvu.PrintTitles" localSheetId="1" hidden="1">'Schedule 2, Plinth,Int.'!$6:$15</definedName>
    <definedName name="zzzzzzzzzzzzzzzzz">#REF!</definedName>
  </definedNames>
  <calcPr calcId="145621"/>
  <customWorkbookViews>
    <customWorkbookView name="nelim - Personal View" guid="{F725983C-248E-4C5A-AB27-007AD88F3FE4}" mergeInterval="0" personalView="1" maximized="1" windowWidth="1276" windowHeight="882" tabRatio="744" activeSheetId="2"/>
    <customWorkbookView name="User - Personal View" guid="{E30D84A0-2930-4AE9-894E-187FF7940EEC}" mergeInterval="0" personalView="1" maximized="1" windowWidth="1276" windowHeight="628" tabRatio="744" activeSheetId="3"/>
    <customWorkbookView name="dnmz - Personal View" guid="{57EFE8D5-4D5A-4F03-9473-28058BE3869D}" mergeInterval="0" personalView="1" maximized="1" windowWidth="1276" windowHeight="879" tabRatio="744" activeSheetId="4"/>
    <customWorkbookView name="Tendai M - Personal View" guid="{9131C745-0306-4F59-890C-BA90439570A3}" mergeInterval="0" personalView="1" maximized="1" windowWidth="1276" windowHeight="825" tabRatio="744" activeSheetId="1"/>
    <customWorkbookView name="Expert - Personal View" guid="{61D60923-8B4D-4DD0-8849-BD659836FD33}" mergeInterval="0" personalView="1" maximized="1" windowWidth="1276" windowHeight="852" tabRatio="744" activeSheetId="4"/>
    <customWorkbookView name="  - Personal View" guid="{BF732B95-2094-4DD9-9C3E-BA570FFBA300}" mergeInterval="0" personalView="1" maximized="1" windowWidth="1276" windowHeight="852" tabRatio="744" activeSheetId="6"/>
  </customWorkbookViews>
</workbook>
</file>

<file path=xl/calcChain.xml><?xml version="1.0" encoding="utf-8"?>
<calcChain xmlns="http://schemas.openxmlformats.org/spreadsheetml/2006/main">
  <c r="L62" i="14" l="1"/>
  <c r="K62" i="14"/>
  <c r="L61" i="14"/>
  <c r="K61" i="14"/>
  <c r="L60" i="14"/>
  <c r="L59" i="14"/>
  <c r="K60" i="14"/>
  <c r="K59" i="14"/>
  <c r="K56" i="14"/>
  <c r="E60" i="14" l="1"/>
  <c r="E75" i="14" l="1"/>
  <c r="E89" i="14"/>
  <c r="J87" i="14"/>
  <c r="E87" i="14"/>
  <c r="E67" i="14"/>
  <c r="E66" i="14"/>
  <c r="E65" i="14"/>
  <c r="E48" i="14"/>
  <c r="E38" i="14"/>
  <c r="K39" i="14"/>
  <c r="E17" i="14"/>
  <c r="E19" i="14"/>
  <c r="E27" i="14" s="1"/>
  <c r="E36" i="14"/>
  <c r="E21" i="14"/>
  <c r="E77" i="14"/>
  <c r="E84" i="14" l="1"/>
  <c r="E82" i="14"/>
  <c r="E91" i="14"/>
  <c r="E23" i="14"/>
  <c r="E30" i="14"/>
  <c r="E9" i="17" l="1"/>
  <c r="E11" i="17" l="1"/>
  <c r="E15" i="17" l="1"/>
  <c r="E21" i="17" l="1"/>
  <c r="E22" i="17" l="1"/>
</calcChain>
</file>

<file path=xl/sharedStrings.xml><?xml version="1.0" encoding="utf-8"?>
<sst xmlns="http://schemas.openxmlformats.org/spreadsheetml/2006/main" count="299" uniqueCount="208">
  <si>
    <t>Item</t>
  </si>
  <si>
    <t>Payment</t>
  </si>
  <si>
    <t>Reference</t>
  </si>
  <si>
    <t>Description</t>
  </si>
  <si>
    <t>Unit</t>
  </si>
  <si>
    <t>Qty</t>
  </si>
  <si>
    <t>Rate</t>
  </si>
  <si>
    <t>(R)</t>
  </si>
  <si>
    <t>Amount</t>
  </si>
  <si>
    <t>8.3.3</t>
  </si>
  <si>
    <t>8.3.4</t>
  </si>
  <si>
    <t>Sum</t>
  </si>
  <si>
    <t>8.3</t>
  </si>
  <si>
    <t>8.3.1</t>
  </si>
  <si>
    <t>SABS</t>
  </si>
  <si>
    <t>8.3.2</t>
  </si>
  <si>
    <t>1.</t>
  </si>
  <si>
    <t xml:space="preserve">  SCHEDULE 1: </t>
  </si>
  <si>
    <t xml:space="preserve">  PRELIMINARY &amp; GENERAL</t>
  </si>
  <si>
    <t>1.1</t>
  </si>
  <si>
    <t>FIXED-CHARGE ITEMS</t>
  </si>
  <si>
    <t>1.1.1</t>
  </si>
  <si>
    <t>Contractual Requirements</t>
  </si>
  <si>
    <t>Establish Facilities on Site</t>
  </si>
  <si>
    <t>1.1.2</t>
  </si>
  <si>
    <t>8.3.2.1</t>
  </si>
  <si>
    <t>1.1.3</t>
  </si>
  <si>
    <t xml:space="preserve">a   Offices and storage sheds </t>
  </si>
  <si>
    <t>1.1.4</t>
  </si>
  <si>
    <t>1.1.5</t>
  </si>
  <si>
    <t>Remove Contractor's site establishment on completion</t>
  </si>
  <si>
    <t xml:space="preserve">SABS </t>
  </si>
  <si>
    <t>1200 A</t>
  </si>
  <si>
    <t>Facilities for the Contractor</t>
  </si>
  <si>
    <t>t</t>
  </si>
  <si>
    <t>sum</t>
  </si>
  <si>
    <t>SCHEDULE 1 : PRELIMINARIES AND GENERAL</t>
  </si>
  <si>
    <t>OPERATION AND MAINTENANCE OF FACILITIES</t>
  </si>
  <si>
    <t>ON SITE</t>
  </si>
  <si>
    <t>a) Office and storage sheds</t>
  </si>
  <si>
    <t>TEMPORARY WORKS</t>
  </si>
  <si>
    <t>Existing Services</t>
  </si>
  <si>
    <t>OCCUPATIONAL HEALTH AND SAFETY</t>
  </si>
  <si>
    <t>8.2.1</t>
  </si>
  <si>
    <t>1200 D</t>
  </si>
  <si>
    <t>SECTION:  EARTHWORKS</t>
  </si>
  <si>
    <t>m³</t>
  </si>
  <si>
    <t>1200G</t>
  </si>
  <si>
    <t>FORMWORK</t>
  </si>
  <si>
    <t>REINFORCEMENT</t>
  </si>
  <si>
    <t>8.4.3</t>
  </si>
  <si>
    <t>Class 10MPa/19mm 50mm thick</t>
  </si>
  <si>
    <r>
      <t>m</t>
    </r>
    <r>
      <rPr>
        <vertAlign val="superscript"/>
        <sz val="9"/>
        <color indexed="8"/>
        <rFont val="Arial"/>
        <family val="2"/>
      </rPr>
      <t>2</t>
    </r>
  </si>
  <si>
    <r>
      <t>m</t>
    </r>
    <r>
      <rPr>
        <vertAlign val="superscript"/>
        <sz val="9"/>
        <color indexed="8"/>
        <rFont val="Arial"/>
        <family val="2"/>
      </rPr>
      <t>3</t>
    </r>
  </si>
  <si>
    <t>SECTION: CONCRETE STRUCTURAL</t>
  </si>
  <si>
    <t>Generator Plinths</t>
  </si>
  <si>
    <t>SCHEDULE 2: PLINTH AREA CONSTRUCTION</t>
  </si>
  <si>
    <t>i) Plinths</t>
  </si>
  <si>
    <t>Risk Assessment Procedure, QM, Quality Management System, Health and Safety Specification, Environmental Plan, Safety Inspections, OHSA Appointments, Non-Conformance Process to be available in office (Payment after certification by SARS CoW that above documentation is in place, according to Sars requirements and implemented)</t>
  </si>
  <si>
    <t>m</t>
  </si>
  <si>
    <t>a) Blinding layer</t>
  </si>
  <si>
    <t>Final commisioning of the works including removal of rubble, dust and and other waste generated during construction.</t>
  </si>
  <si>
    <t>8.4.0</t>
  </si>
  <si>
    <t>8.5.1</t>
  </si>
  <si>
    <t>8.5.2</t>
  </si>
  <si>
    <t>8.3.5</t>
  </si>
  <si>
    <t>8.3.8</t>
  </si>
  <si>
    <t>Stabilizing agent:</t>
  </si>
  <si>
    <t>Site Preparation</t>
  </si>
  <si>
    <t>1.1.6</t>
  </si>
  <si>
    <t>a) Protection of infrastructure until completion of project</t>
  </si>
  <si>
    <t>b) Excavate by hand in soft material to expose all underground services</t>
  </si>
  <si>
    <t xml:space="preserve">b.  Ablution and latrine facilities </t>
  </si>
  <si>
    <t>c.  Tools and Equipment</t>
  </si>
  <si>
    <t>d.  Water supplies, electric power &amp; communication</t>
  </si>
  <si>
    <t>e.  Plant</t>
  </si>
  <si>
    <t>f.  Security of works</t>
  </si>
  <si>
    <t>b) Ablution and latrine facilities</t>
  </si>
  <si>
    <t>c) Provision of water, power and communication facilities</t>
  </si>
  <si>
    <t>d) Tools and equipment</t>
  </si>
  <si>
    <t>a) High yield steel bars</t>
  </si>
  <si>
    <t>c) Ref 245 High tensile welded mesh reinforcement to:</t>
  </si>
  <si>
    <t>2.2.1</t>
  </si>
  <si>
    <t>2.2.2</t>
  </si>
  <si>
    <t>2.2.3</t>
  </si>
  <si>
    <t>m³-km</t>
  </si>
  <si>
    <t>a) Stabilization</t>
  </si>
  <si>
    <t>kg</t>
  </si>
  <si>
    <t>CONCRETE WORKS</t>
  </si>
  <si>
    <t>PALISADE FENCE AND GATES</t>
  </si>
  <si>
    <t>2.1.1</t>
  </si>
  <si>
    <t>2.1.0</t>
  </si>
  <si>
    <t>2.0.0</t>
  </si>
  <si>
    <t>2.1.2</t>
  </si>
  <si>
    <t>2.3.0</t>
  </si>
  <si>
    <t>2.4.0</t>
  </si>
  <si>
    <t>2.5.0</t>
  </si>
  <si>
    <t>d) Extra over items under 2.1.0  for  overhaul on material hauled in excess of a free-haul distance of 2 km for haul up to 5km</t>
  </si>
  <si>
    <t xml:space="preserve">Construct base with stabilised gravel material (C4) from borrow pits/designated excavations or stock pile </t>
  </si>
  <si>
    <t>2.1.3</t>
  </si>
  <si>
    <t>Process base material by the following processes, as relevant and use in base (applicable to item 2.1.3)</t>
  </si>
  <si>
    <t>a) Rough vertical formwork to sides of plinths and beams</t>
  </si>
  <si>
    <t>Total carried Forward</t>
  </si>
  <si>
    <t>Total brought Down</t>
  </si>
  <si>
    <t>b) Concrete beam under palisade - Class 25MPa</t>
  </si>
  <si>
    <t>2.6.0</t>
  </si>
  <si>
    <t>i) in plinths for stools</t>
  </si>
  <si>
    <t>ii) in beams for palisade and downstand beams</t>
  </si>
  <si>
    <t>b) Mild steel bars in downstand beams and palisade beam</t>
  </si>
  <si>
    <t>No</t>
  </si>
  <si>
    <t>NI</t>
  </si>
  <si>
    <t>Compaction Test</t>
  </si>
  <si>
    <t>Slump test</t>
  </si>
  <si>
    <t>no</t>
  </si>
  <si>
    <t>set</t>
  </si>
  <si>
    <t>TOTAL CARRIED TO SUMMARY</t>
  </si>
  <si>
    <t>Schedule</t>
  </si>
  <si>
    <t>Preliminaries &amp; Generals</t>
  </si>
  <si>
    <t xml:space="preserve">CERTIFICATE SUMMARY </t>
  </si>
  <si>
    <t>Corrected Budget Amount</t>
  </si>
  <si>
    <t>R</t>
  </si>
  <si>
    <t xml:space="preserve">TOTAL </t>
  </si>
  <si>
    <t>Other Extras</t>
  </si>
  <si>
    <t>New cylinder locksets for palisades</t>
  </si>
  <si>
    <t>SARS - PROPOSED GENERATOR SETS FOR GIYANI</t>
  </si>
  <si>
    <t>PROPOSED GENERATOR SETS FOR GIYANI</t>
  </si>
  <si>
    <t>a)Clearing and grubbing to 150mm depth</t>
  </si>
  <si>
    <t>b) Provision for relocation of services</t>
  </si>
  <si>
    <t>c) Extra over for trimming for plinth downstand beam and plinth after compacting layerworks</t>
  </si>
  <si>
    <t>a) Prepare new surface (base) by ripping and compacting insitu material in 150mm layers of  to 93% MOD AASHTO density</t>
  </si>
  <si>
    <t>b) Portland cement @ 2.5 %</t>
  </si>
  <si>
    <t>2.8</t>
  </si>
  <si>
    <t>Paving</t>
  </si>
  <si>
    <t>2.8.2</t>
  </si>
  <si>
    <t>LI</t>
  </si>
  <si>
    <r>
      <t>m</t>
    </r>
    <r>
      <rPr>
        <vertAlign val="superscript"/>
        <sz val="9"/>
        <rFont val="Arial"/>
        <family val="2"/>
      </rPr>
      <t>2</t>
    </r>
  </si>
  <si>
    <t>Concrete cube test (9Cubes) for 7, 14 and 21 day tests</t>
  </si>
  <si>
    <t>Supply and lay 60mm zig zag pavers over 20mm sand complete</t>
  </si>
  <si>
    <t>a) SABS approved signage for  Fire extinguishers and all required statutory signs for the generator area (e.g. No smoking, no access etc)</t>
  </si>
  <si>
    <t>b) Supply and install SANS approved 5kg aluminium CO2 (Carbon Dioxide) fire extinguisher</t>
  </si>
  <si>
    <t>MECHANICAL WORKS</t>
  </si>
  <si>
    <t>SIGNAGE</t>
  </si>
  <si>
    <t>a) excavate for palisade beam foundations in all materials, and use for backfill or dispose for depth up to 150mm (over and above 150mm cleared after grubbing)</t>
  </si>
  <si>
    <t>b) excavate for plinth in all materials  up to depth of 0.2m, and use for backfill or dispose (over and above 150mm cleared after grubbing)</t>
  </si>
  <si>
    <t>Excavate for all foundations in all materials, and place within freehaul distance of 2km or stockpile as instructed by engineer for</t>
  </si>
  <si>
    <t>b) Prepare new surface by compacting in 150mm layers of C4 material to 95% MOD AASHTO density with 2.5% cement by weight for entire area inside palisade fence</t>
  </si>
  <si>
    <t>c) Class 25MPa to downstand beams and plinth</t>
  </si>
  <si>
    <t>b) Supply and install 2.025m long vertical members for palisade with 40x40x3 angles. Members to be welded on horizontal members as per item a)</t>
  </si>
  <si>
    <t>a) Supply and fix 10 by 80x40 square hollow sections to carry vertical members as per item 2.4.0 b) including all connections and fixing onto brick piers</t>
  </si>
  <si>
    <t>Steelwork</t>
  </si>
  <si>
    <t>2.3.1</t>
  </si>
  <si>
    <t>Masonry</t>
  </si>
  <si>
    <t>2.3.2</t>
  </si>
  <si>
    <t>a) Supply &amp; lay one brick, face work</t>
  </si>
  <si>
    <t>b) Brick piers 460x345mm at centres as per drawing</t>
  </si>
  <si>
    <t>c) Plastering to achieve finish to match existing building</t>
  </si>
  <si>
    <t>2.7.0</t>
  </si>
  <si>
    <t>a) Supply and Install SANS approved 9kg D.C.P (Dry Powder) fire extinguisher</t>
  </si>
  <si>
    <t>2.3.3</t>
  </si>
  <si>
    <t>Painting to steelworks</t>
  </si>
  <si>
    <t>c) Supply and install 1800m wide double swing steel gate to match palisade fence. Complete with hinges connections etc</t>
  </si>
  <si>
    <t>a) Priming with 1 coat red oxide</t>
  </si>
  <si>
    <t>b) 2 coats charcoal/ grey gloss enamel paint</t>
  </si>
  <si>
    <t>Sub Total 2</t>
  </si>
  <si>
    <t>Sub Total 1</t>
  </si>
  <si>
    <t xml:space="preserve">      Amount       ( R )</t>
  </si>
  <si>
    <t>SCHEDULE 1: GENERATOR INSTALLATION</t>
  </si>
  <si>
    <t>A</t>
  </si>
  <si>
    <t>No.</t>
  </si>
  <si>
    <t>B</t>
  </si>
  <si>
    <t>Installation of Item A above, including rigging into position on the plinth.</t>
  </si>
  <si>
    <t>C</t>
  </si>
  <si>
    <t>D</t>
  </si>
  <si>
    <t>E</t>
  </si>
  <si>
    <t>F</t>
  </si>
  <si>
    <t>G</t>
  </si>
  <si>
    <t>Supply, deliver, off-load, store on site as required and install 300A MCCB's</t>
  </si>
  <si>
    <t>H</t>
  </si>
  <si>
    <t>Supply, deliver, off-load, store on site as required and install complete earthing for the generator</t>
  </si>
  <si>
    <t>I</t>
  </si>
  <si>
    <t xml:space="preserve">Supply, deliver, off-load, store on site as required and install 300mm wide cable racks and ladder. </t>
  </si>
  <si>
    <t>J</t>
  </si>
  <si>
    <t>Allow for cold drilling across 2  separate walls.</t>
  </si>
  <si>
    <t>TESTING  AND COMMISSIONING</t>
  </si>
  <si>
    <t>Test and commission the complete generator installation in the presence of the Consulting Engineer.</t>
  </si>
  <si>
    <t>FUEL TANK FILLING AT PRACTICAL COMPLETION</t>
  </si>
  <si>
    <t>L</t>
  </si>
  <si>
    <r>
      <t xml:space="preserve"> At practical completion, </t>
    </r>
    <r>
      <rPr>
        <b/>
        <u/>
        <sz val="10"/>
        <rFont val="Arial"/>
        <family val="2"/>
      </rPr>
      <t>fill the fuel day tank</t>
    </r>
    <r>
      <rPr>
        <sz val="10"/>
        <rFont val="Arial"/>
        <family val="2"/>
      </rPr>
      <t xml:space="preserve"> full of fuel (diesel), to be handed over to the client with the commissioned generator installation.</t>
    </r>
  </si>
  <si>
    <t>MAINTENANCE</t>
  </si>
  <si>
    <t>Provide free maintenance for twelve (12No.) months, comprising preventive maintenance visits on a monthly basis plus breakdown maintenance as necessary. Preventive maintenance to be in line with an agreed schedule of checks.</t>
  </si>
  <si>
    <t>Operating and Maintenance Manuals.</t>
  </si>
  <si>
    <t>Provision of Client Training and Instruction.</t>
  </si>
  <si>
    <t>Any additional items that the Tenderer may wish to detail: (Attach a separate list if space is not enough)</t>
  </si>
  <si>
    <t>...……………………………………………………………………....</t>
  </si>
  <si>
    <t>...……………………………………………………………………….</t>
  </si>
  <si>
    <t>M</t>
  </si>
  <si>
    <t>N</t>
  </si>
  <si>
    <t>O</t>
  </si>
  <si>
    <t>Contingencies @ 15%</t>
  </si>
  <si>
    <t>VAT</t>
  </si>
  <si>
    <t>SCHEDULE 3: GENERATOR INSTALLATION</t>
  </si>
  <si>
    <t>Generator Installation</t>
  </si>
  <si>
    <t>Supply, deliver, off-load, store on site as required and install 95mm² BCEW, including terminations, complete as required.</t>
  </si>
  <si>
    <t>K</t>
  </si>
  <si>
    <t>Supply, deliver, off-load, store on site as required and install terminations for the 150mm² 4C SWA cables including glands and all other accessories required.</t>
  </si>
  <si>
    <r>
      <t>Supply, deliver, off-load, store on site as required and install a 150mm</t>
    </r>
    <r>
      <rPr>
        <sz val="11"/>
        <rFont val="Calibri"/>
        <family val="2"/>
      </rPr>
      <t>²</t>
    </r>
    <r>
      <rPr>
        <sz val="11"/>
        <rFont val="Arial"/>
        <family val="2"/>
      </rPr>
      <t xml:space="preserve"> 4C SWA cable between the generator and the main DB and also between the change-over switch and DB-G1. (Approximately 60m is underground and 40m is on cables racks and in ducts)</t>
    </r>
  </si>
  <si>
    <r>
      <t xml:space="preserve">Supply, deliver to site, off-load and store on site as required a prime rated 200 kVA diesel generator set as specified, scheduled and shown on the drawings, including all materials, exhaust system, automatic mains failure (AMF)/change-over switch, lube oil make up system, batteries, remote alarm panel system, fuel oil system, fuel </t>
    </r>
    <r>
      <rPr>
        <u/>
        <sz val="11"/>
        <rFont val="Arial"/>
        <family val="2"/>
      </rPr>
      <t>day tank</t>
    </r>
    <r>
      <rPr>
        <sz val="11"/>
        <rFont val="Arial"/>
        <family val="2"/>
      </rPr>
      <t xml:space="preserve"> (sized for at least 24</t>
    </r>
    <r>
      <rPr>
        <u/>
        <sz val="11"/>
        <rFont val="Arial"/>
        <family val="2"/>
      </rPr>
      <t xml:space="preserve"> hours</t>
    </r>
    <r>
      <rPr>
        <sz val="11"/>
        <rFont val="Arial"/>
        <family val="2"/>
      </rPr>
      <t xml:space="preserve"> per day fuel consumption capacity),  complete with labels, notices and ancillary materials and equipment as required to complete the installation as per the specification.</t>
    </r>
  </si>
  <si>
    <t xml:space="preserve"> PRIME RATED GENERATOR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</si>
</sst>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#,##0.0"/>
    <numFmt numFmtId="165" formatCode=";;;"/>
    <numFmt numFmtId="166" formatCode="&quot;Yes&quot;;&quot;Yes&quot;;&quot;No&quot;"/>
    <numFmt numFmtId="167" formatCode="_(* #,##0.00_);_(* \(#,##0.00\);_(* &quot;-&quot;??_);_(@_)"/>
    <numFmt numFmtId="168" formatCode="_-* #,##0.00_-;\-* #,##0.00_-;_-* &quot;-&quot;??_-;_-@_-"/>
    <numFmt numFmtId="169" formatCode="_(&quot;Z$&quot;* #,##0.00_);_(&quot;Z$&quot;* \(#,##0.00\);_(&quot;Z$&quot;* &quot;-&quot;??_);_(@_)"/>
    <numFmt numFmtId="170" formatCode="&quot;R&quot;#,##0;\-&quot;R&quot;#,##0"/>
    <numFmt numFmtId="171" formatCode="0.0"/>
  </numFmts>
  <fonts count="42">
    <font>
      <sz val="12"/>
      <name val="Arial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8"/>
      <name val="Arial"/>
      <family val="2"/>
    </font>
    <font>
      <sz val="9"/>
      <color indexed="8"/>
      <name val="Univers (W1)"/>
    </font>
    <font>
      <sz val="10"/>
      <name val="Arial"/>
      <family val="2"/>
    </font>
    <font>
      <sz val="12"/>
      <name val="Arial"/>
      <family val="2"/>
    </font>
    <font>
      <b/>
      <u/>
      <sz val="9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Times New Roman"/>
      <family val="1"/>
    </font>
    <font>
      <sz val="9"/>
      <color indexed="8"/>
      <name val="Arial MT"/>
    </font>
    <font>
      <sz val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b/>
      <sz val="9"/>
      <name val="Arial"/>
      <family val="2"/>
    </font>
    <font>
      <vertAlign val="superscript"/>
      <sz val="9"/>
      <color indexed="8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Arial"/>
      <family val="2"/>
    </font>
    <font>
      <sz val="9"/>
      <color indexed="8"/>
      <name val="Times New Roman"/>
      <family val="1"/>
    </font>
    <font>
      <vertAlign val="superscript"/>
      <sz val="9"/>
      <name val="Arial"/>
      <family val="2"/>
    </font>
    <font>
      <b/>
      <sz val="11"/>
      <name val="Times New Roman"/>
      <family val="1"/>
      <charset val="1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1"/>
      <name val="Calibri"/>
      <family val="2"/>
    </font>
    <font>
      <b/>
      <u/>
      <sz val="10"/>
      <name val="Arial"/>
      <family val="2"/>
    </font>
    <font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0">
    <xf numFmtId="0" fontId="0" fillId="0" borderId="0"/>
    <xf numFmtId="3" fontId="6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15" fillId="0" borderId="0"/>
    <xf numFmtId="0" fontId="6" fillId="0" borderId="0"/>
    <xf numFmtId="0" fontId="7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9" fillId="2" borderId="0"/>
    <xf numFmtId="0" fontId="30" fillId="2" borderId="0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22">
    <xf numFmtId="0" fontId="0" fillId="0" borderId="0" xfId="0"/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5" fillId="0" borderId="0" xfId="0" applyNumberFormat="1" applyFont="1" applyAlignment="1"/>
    <xf numFmtId="0" fontId="3" fillId="0" borderId="0" xfId="0" applyNumberFormat="1" applyFont="1" applyBorder="1" applyAlignment="1">
      <alignment horizontal="centerContinuous"/>
    </xf>
    <xf numFmtId="4" fontId="3" fillId="0" borderId="0" xfId="0" applyNumberFormat="1" applyFont="1" applyBorder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 applyProtection="1">
      <alignment vertical="top"/>
      <protection hidden="1"/>
    </xf>
    <xf numFmtId="0" fontId="3" fillId="0" borderId="4" xfId="0" applyNumberFormat="1" applyFont="1" applyBorder="1" applyAlignment="1"/>
    <xf numFmtId="0" fontId="3" fillId="0" borderId="2" xfId="0" applyNumberFormat="1" applyFont="1" applyBorder="1" applyAlignment="1"/>
    <xf numFmtId="0" fontId="3" fillId="0" borderId="7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vertical="top"/>
    </xf>
    <xf numFmtId="0" fontId="14" fillId="0" borderId="0" xfId="0" applyNumberFormat="1" applyFont="1" applyAlignment="1"/>
    <xf numFmtId="0" fontId="11" fillId="0" borderId="0" xfId="0" applyFont="1" applyAlignment="1">
      <alignment horizontal="justify"/>
    </xf>
    <xf numFmtId="0" fontId="3" fillId="0" borderId="8" xfId="0" applyNumberFormat="1" applyFont="1" applyBorder="1" applyAlignment="1">
      <alignment horizontal="center"/>
    </xf>
    <xf numFmtId="0" fontId="17" fillId="0" borderId="0" xfId="0" applyNumberFormat="1" applyFont="1" applyAlignment="1"/>
    <xf numFmtId="0" fontId="17" fillId="0" borderId="0" xfId="0" applyFont="1"/>
    <xf numFmtId="0" fontId="8" fillId="0" borderId="1" xfId="0" applyNumberFormat="1" applyFont="1" applyBorder="1" applyAlignment="1">
      <alignment vertical="top" wrapText="1"/>
    </xf>
    <xf numFmtId="0" fontId="17" fillId="0" borderId="0" xfId="0" applyFont="1" applyBorder="1"/>
    <xf numFmtId="0" fontId="3" fillId="0" borderId="5" xfId="0" applyNumberFormat="1" applyFont="1" applyBorder="1" applyAlignment="1"/>
    <xf numFmtId="0" fontId="3" fillId="0" borderId="5" xfId="0" applyNumberFormat="1" applyFont="1" applyBorder="1" applyAlignment="1">
      <alignment horizontal="left"/>
    </xf>
    <xf numFmtId="4" fontId="3" fillId="0" borderId="5" xfId="0" applyNumberFormat="1" applyFont="1" applyBorder="1" applyAlignment="1">
      <alignment horizontal="centerContinuous"/>
    </xf>
    <xf numFmtId="4" fontId="3" fillId="0" borderId="5" xfId="0" applyNumberFormat="1" applyFont="1" applyBorder="1" applyAlignment="1" applyProtection="1">
      <alignment horizontal="right"/>
      <protection locked="0"/>
    </xf>
    <xf numFmtId="0" fontId="17" fillId="0" borderId="0" xfId="0" applyNumberFormat="1" applyFont="1" applyBorder="1" applyAlignment="1"/>
    <xf numFmtId="0" fontId="2" fillId="0" borderId="3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/>
    <xf numFmtId="4" fontId="17" fillId="0" borderId="0" xfId="0" applyNumberFormat="1" applyFont="1" applyBorder="1" applyAlignment="1"/>
    <xf numFmtId="4" fontId="17" fillId="0" borderId="0" xfId="0" applyNumberFormat="1" applyFont="1" applyAlignment="1"/>
    <xf numFmtId="4" fontId="17" fillId="0" borderId="0" xfId="0" applyNumberFormat="1" applyFont="1" applyAlignment="1">
      <alignment horizontal="right"/>
    </xf>
    <xf numFmtId="0" fontId="18" fillId="0" borderId="0" xfId="0" applyNumberFormat="1" applyFont="1" applyAlignment="1"/>
    <xf numFmtId="4" fontId="18" fillId="0" borderId="0" xfId="0" applyNumberFormat="1" applyFont="1" applyAlignment="1"/>
    <xf numFmtId="4" fontId="18" fillId="0" borderId="0" xfId="0" applyNumberFormat="1" applyFont="1" applyAlignment="1">
      <alignment horizontal="right"/>
    </xf>
    <xf numFmtId="0" fontId="3" fillId="0" borderId="7" xfId="5" applyFont="1" applyBorder="1" applyAlignment="1">
      <alignment wrapText="1"/>
    </xf>
    <xf numFmtId="0" fontId="3" fillId="0" borderId="8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Continuous" wrapText="1"/>
    </xf>
    <xf numFmtId="0" fontId="3" fillId="0" borderId="0" xfId="0" applyNumberFormat="1" applyFont="1" applyBorder="1" applyAlignment="1">
      <alignment horizontal="centerContinuous" wrapText="1"/>
    </xf>
    <xf numFmtId="0" fontId="2" fillId="0" borderId="7" xfId="5" applyFont="1" applyBorder="1" applyAlignment="1">
      <alignment wrapText="1"/>
    </xf>
    <xf numFmtId="0" fontId="17" fillId="0" borderId="0" xfId="0" applyNumberFormat="1" applyFont="1" applyAlignment="1">
      <alignment wrapText="1"/>
    </xf>
    <xf numFmtId="0" fontId="18" fillId="0" borderId="0" xfId="0" applyNumberFormat="1" applyFont="1" applyAlignment="1">
      <alignment wrapText="1"/>
    </xf>
    <xf numFmtId="0" fontId="3" fillId="0" borderId="14" xfId="0" applyNumberFormat="1" applyFont="1" applyBorder="1" applyAlignment="1">
      <alignment horizontal="center"/>
    </xf>
    <xf numFmtId="0" fontId="14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3" applyFont="1" applyAlignment="1">
      <alignment horizontal="left"/>
    </xf>
    <xf numFmtId="0" fontId="10" fillId="0" borderId="0" xfId="3" applyFont="1"/>
    <xf numFmtId="0" fontId="2" fillId="0" borderId="1" xfId="3" applyNumberFormat="1" applyFont="1" applyBorder="1" applyAlignment="1" applyProtection="1">
      <alignment horizontal="left"/>
      <protection locked="0"/>
    </xf>
    <xf numFmtId="4" fontId="3" fillId="0" borderId="3" xfId="3" applyNumberFormat="1" applyFont="1" applyBorder="1" applyAlignment="1" applyProtection="1">
      <alignment horizontal="center"/>
      <protection locked="0"/>
    </xf>
    <xf numFmtId="4" fontId="3" fillId="0" borderId="3" xfId="3" applyNumberFormat="1" applyFont="1" applyBorder="1" applyAlignment="1">
      <alignment horizontal="center"/>
    </xf>
    <xf numFmtId="0" fontId="2" fillId="0" borderId="1" xfId="3" quotePrefix="1" applyNumberFormat="1" applyFont="1" applyBorder="1" applyAlignment="1" applyProtection="1">
      <alignment horizontal="left"/>
      <protection locked="0"/>
    </xf>
    <xf numFmtId="0" fontId="2" fillId="0" borderId="7" xfId="3" applyNumberFormat="1" applyFont="1" applyBorder="1" applyAlignment="1">
      <alignment horizontal="left" vertical="top"/>
    </xf>
    <xf numFmtId="0" fontId="3" fillId="0" borderId="3" xfId="3" applyFont="1" applyBorder="1" applyAlignment="1">
      <alignment horizontal="left"/>
    </xf>
    <xf numFmtId="0" fontId="3" fillId="0" borderId="3" xfId="3" applyFont="1" applyBorder="1"/>
    <xf numFmtId="0" fontId="3" fillId="0" borderId="3" xfId="3" applyNumberFormat="1" applyFont="1" applyBorder="1" applyAlignment="1">
      <alignment horizontal="left"/>
    </xf>
    <xf numFmtId="0" fontId="3" fillId="0" borderId="3" xfId="3" applyNumberFormat="1" applyFont="1" applyFill="1" applyBorder="1" applyAlignment="1" applyProtection="1">
      <alignment horizontal="center"/>
      <protection locked="0"/>
    </xf>
    <xf numFmtId="0" fontId="3" fillId="0" borderId="3" xfId="3" applyFont="1" applyBorder="1" applyAlignment="1">
      <alignment horizontal="center"/>
    </xf>
    <xf numFmtId="4" fontId="3" fillId="0" borderId="3" xfId="3" applyNumberFormat="1" applyFont="1" applyBorder="1" applyAlignment="1" applyProtection="1">
      <alignment horizontal="left"/>
      <protection locked="0"/>
    </xf>
    <xf numFmtId="49" fontId="3" fillId="0" borderId="3" xfId="3" applyNumberFormat="1" applyFont="1" applyBorder="1" applyAlignment="1">
      <alignment horizontal="left"/>
    </xf>
    <xf numFmtId="4" fontId="2" fillId="0" borderId="3" xfId="3" applyNumberFormat="1" applyFont="1" applyBorder="1" applyAlignment="1" applyProtection="1">
      <alignment horizontal="left"/>
      <protection locked="0"/>
    </xf>
    <xf numFmtId="4" fontId="2" fillId="0" borderId="3" xfId="3" quotePrefix="1" applyNumberFormat="1" applyFont="1" applyBorder="1" applyAlignment="1" applyProtection="1">
      <alignment horizontal="left"/>
      <protection locked="0"/>
    </xf>
    <xf numFmtId="4" fontId="4" fillId="0" borderId="3" xfId="3" applyNumberFormat="1" applyFont="1" applyBorder="1" applyAlignment="1" applyProtection="1">
      <alignment horizontal="left"/>
      <protection locked="0"/>
    </xf>
    <xf numFmtId="4" fontId="3" fillId="0" borderId="0" xfId="3" applyNumberFormat="1" applyFont="1" applyBorder="1" applyAlignment="1" applyProtection="1">
      <alignment horizontal="left"/>
      <protection locked="0"/>
    </xf>
    <xf numFmtId="4" fontId="3" fillId="0" borderId="0" xfId="3" applyNumberFormat="1" applyFont="1" applyBorder="1" applyAlignment="1" applyProtection="1">
      <alignment horizontal="center"/>
      <protection locked="0"/>
    </xf>
    <xf numFmtId="4" fontId="3" fillId="0" borderId="0" xfId="3" applyNumberFormat="1" applyFont="1" applyBorder="1" applyAlignment="1">
      <alignment horizontal="center"/>
    </xf>
    <xf numFmtId="49" fontId="3" fillId="0" borderId="0" xfId="3" applyNumberFormat="1" applyFont="1" applyBorder="1" applyAlignment="1">
      <alignment horizontal="left"/>
    </xf>
    <xf numFmtId="4" fontId="3" fillId="0" borderId="0" xfId="3" applyNumberFormat="1" applyFont="1" applyBorder="1" applyAlignment="1" applyProtection="1">
      <alignment horizontal="right"/>
      <protection locked="0"/>
    </xf>
    <xf numFmtId="0" fontId="10" fillId="0" borderId="0" xfId="3" applyFont="1" applyBorder="1"/>
    <xf numFmtId="49" fontId="2" fillId="0" borderId="0" xfId="3" applyNumberFormat="1" applyFont="1" applyBorder="1" applyAlignment="1" applyProtection="1">
      <alignment horizontal="left"/>
      <protection locked="0"/>
    </xf>
    <xf numFmtId="49" fontId="3" fillId="0" borderId="0" xfId="3" applyNumberFormat="1" applyFont="1" applyBorder="1" applyAlignment="1">
      <alignment horizontal="centerContinuous"/>
    </xf>
    <xf numFmtId="49" fontId="3" fillId="0" borderId="0" xfId="3" applyNumberFormat="1" applyFont="1" applyBorder="1" applyAlignment="1">
      <alignment horizontal="right"/>
    </xf>
    <xf numFmtId="4" fontId="10" fillId="0" borderId="0" xfId="3" applyNumberFormat="1" applyFont="1" applyAlignment="1">
      <alignment horizontal="right"/>
    </xf>
    <xf numFmtId="0" fontId="3" fillId="0" borderId="3" xfId="3" applyNumberFormat="1" applyFont="1" applyBorder="1" applyAlignment="1">
      <alignment horizontal="left" wrapText="1"/>
    </xf>
    <xf numFmtId="0" fontId="2" fillId="0" borderId="10" xfId="3" applyNumberFormat="1" applyFont="1" applyBorder="1" applyAlignment="1">
      <alignment horizontal="left" vertical="top"/>
    </xf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4" fontId="3" fillId="0" borderId="0" xfId="3" applyNumberFormat="1" applyFont="1" applyBorder="1" applyAlignment="1">
      <alignment horizontal="right"/>
    </xf>
    <xf numFmtId="4" fontId="10" fillId="0" borderId="0" xfId="3" applyNumberFormat="1" applyFont="1" applyBorder="1" applyAlignment="1">
      <alignment horizontal="center"/>
    </xf>
    <xf numFmtId="0" fontId="10" fillId="0" borderId="7" xfId="3" applyFont="1" applyBorder="1"/>
    <xf numFmtId="4" fontId="2" fillId="0" borderId="3" xfId="3" applyNumberFormat="1" applyFont="1" applyBorder="1" applyAlignment="1">
      <alignment horizontal="left"/>
    </xf>
    <xf numFmtId="0" fontId="2" fillId="0" borderId="3" xfId="3" applyFont="1" applyBorder="1"/>
    <xf numFmtId="164" fontId="3" fillId="0" borderId="0" xfId="3" applyNumberFormat="1" applyFont="1" applyBorder="1" applyAlignment="1" applyProtection="1">
      <alignment horizontal="center"/>
      <protection locked="0"/>
    </xf>
    <xf numFmtId="49" fontId="3" fillId="0" borderId="0" xfId="3" applyNumberFormat="1" applyFont="1" applyBorder="1" applyAlignment="1" applyProtection="1">
      <alignment horizontal="left"/>
      <protection locked="0"/>
    </xf>
    <xf numFmtId="0" fontId="10" fillId="0" borderId="0" xfId="3" applyFont="1" applyBorder="1" applyAlignment="1">
      <alignment horizontal="center"/>
    </xf>
    <xf numFmtId="49" fontId="3" fillId="0" borderId="0" xfId="3" quotePrefix="1" applyNumberFormat="1" applyFont="1" applyBorder="1"/>
    <xf numFmtId="49" fontId="8" fillId="0" borderId="0" xfId="3" applyNumberFormat="1" applyFont="1" applyBorder="1"/>
    <xf numFmtId="49" fontId="3" fillId="0" borderId="0" xfId="3" quotePrefix="1" applyNumberFormat="1" applyFont="1" applyBorder="1" applyAlignment="1">
      <alignment horizontal="left"/>
    </xf>
    <xf numFmtId="49" fontId="3" fillId="0" borderId="0" xfId="3" applyNumberFormat="1" applyFont="1" applyBorder="1"/>
    <xf numFmtId="49" fontId="2" fillId="0" borderId="0" xfId="3" applyNumberFormat="1" applyFont="1" applyBorder="1" applyAlignment="1">
      <alignment horizontal="left"/>
    </xf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Border="1" applyAlignment="1">
      <alignment horizontal="left"/>
    </xf>
    <xf numFmtId="0" fontId="4" fillId="0" borderId="0" xfId="3" applyFont="1" applyBorder="1" applyAlignment="1">
      <alignment horizontal="left"/>
    </xf>
    <xf numFmtId="164" fontId="3" fillId="0" borderId="0" xfId="3" applyNumberFormat="1" applyFont="1" applyBorder="1" applyAlignment="1">
      <alignment horizontal="center"/>
    </xf>
    <xf numFmtId="49" fontId="3" fillId="0" borderId="0" xfId="3" applyNumberFormat="1" applyFont="1" applyFill="1" applyBorder="1"/>
    <xf numFmtId="0" fontId="2" fillId="0" borderId="0" xfId="3" applyNumberFormat="1" applyFont="1" applyBorder="1" applyAlignment="1">
      <alignment horizontal="left"/>
    </xf>
    <xf numFmtId="49" fontId="3" fillId="0" borderId="0" xfId="3" applyNumberFormat="1" applyFont="1" applyBorder="1" applyAlignment="1" applyProtection="1">
      <alignment horizontal="center"/>
      <protection locked="0"/>
    </xf>
    <xf numFmtId="49" fontId="4" fillId="0" borderId="0" xfId="3" applyNumberFormat="1" applyFont="1" applyFill="1" applyBorder="1"/>
    <xf numFmtId="49" fontId="4" fillId="0" borderId="0" xfId="3" applyNumberFormat="1" applyFont="1" applyBorder="1"/>
    <xf numFmtId="164" fontId="2" fillId="0" borderId="0" xfId="3" applyNumberFormat="1" applyFont="1" applyBorder="1" applyAlignment="1" applyProtection="1">
      <alignment horizontal="left"/>
      <protection locked="0"/>
    </xf>
    <xf numFmtId="164" fontId="2" fillId="0" borderId="0" xfId="3" quotePrefix="1" applyNumberFormat="1" applyFont="1" applyBorder="1" applyAlignment="1" applyProtection="1">
      <alignment horizontal="left"/>
      <protection locked="0"/>
    </xf>
    <xf numFmtId="2" fontId="3" fillId="0" borderId="0" xfId="3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vertical="top"/>
    </xf>
    <xf numFmtId="0" fontId="3" fillId="0" borderId="5" xfId="0" applyNumberFormat="1" applyFont="1" applyBorder="1" applyAlignment="1">
      <alignment vertical="top" wrapText="1"/>
    </xf>
    <xf numFmtId="4" fontId="16" fillId="0" borderId="3" xfId="3" applyNumberFormat="1" applyFont="1" applyBorder="1" applyAlignment="1">
      <alignment horizontal="center"/>
    </xf>
    <xf numFmtId="4" fontId="16" fillId="0" borderId="15" xfId="3" applyNumberFormat="1" applyFont="1" applyBorder="1" applyAlignment="1">
      <alignment horizontal="center"/>
    </xf>
    <xf numFmtId="49" fontId="11" fillId="0" borderId="16" xfId="0" applyNumberFormat="1" applyFont="1" applyBorder="1" applyAlignment="1" applyProtection="1">
      <alignment wrapText="1"/>
      <protection locked="0"/>
    </xf>
    <xf numFmtId="0" fontId="12" fillId="0" borderId="0" xfId="0" applyFont="1" applyAlignment="1">
      <alignment wrapText="1"/>
    </xf>
    <xf numFmtId="0" fontId="3" fillId="0" borderId="3" xfId="3" applyFont="1" applyBorder="1" applyAlignment="1">
      <alignment wrapText="1"/>
    </xf>
    <xf numFmtId="4" fontId="2" fillId="0" borderId="0" xfId="3" applyNumberFormat="1" applyFont="1" applyBorder="1" applyAlignment="1" applyProtection="1">
      <alignment horizontal="left"/>
      <protection locked="0"/>
    </xf>
    <xf numFmtId="0" fontId="9" fillId="0" borderId="0" xfId="3" applyFont="1" applyBorder="1"/>
    <xf numFmtId="0" fontId="3" fillId="0" borderId="0" xfId="3" applyNumberFormat="1" applyFont="1" applyFill="1" applyBorder="1" applyAlignment="1" applyProtection="1">
      <alignment horizontal="center"/>
      <protection locked="0"/>
    </xf>
    <xf numFmtId="4" fontId="16" fillId="0" borderId="0" xfId="0" applyNumberFormat="1" applyFont="1" applyBorder="1" applyAlignment="1">
      <alignment horizontal="right"/>
    </xf>
    <xf numFmtId="0" fontId="2" fillId="0" borderId="7" xfId="3" applyFont="1" applyBorder="1" applyAlignment="1">
      <alignment horizontal="left"/>
    </xf>
    <xf numFmtId="49" fontId="3" fillId="0" borderId="11" xfId="3" applyNumberFormat="1" applyFont="1" applyBorder="1" applyAlignment="1">
      <alignment horizontal="left"/>
    </xf>
    <xf numFmtId="49" fontId="3" fillId="0" borderId="11" xfId="3" applyNumberFormat="1" applyFont="1" applyBorder="1" applyAlignment="1"/>
    <xf numFmtId="49" fontId="3" fillId="0" borderId="11" xfId="3" applyNumberFormat="1" applyFont="1" applyBorder="1" applyAlignment="1">
      <alignment horizontal="right"/>
    </xf>
    <xf numFmtId="4" fontId="3" fillId="0" borderId="11" xfId="3" applyNumberFormat="1" applyFont="1" applyBorder="1" applyAlignment="1">
      <alignment horizontal="center"/>
    </xf>
    <xf numFmtId="49" fontId="3" fillId="0" borderId="6" xfId="3" applyNumberFormat="1" applyFont="1" applyBorder="1" applyAlignment="1">
      <alignment horizontal="left"/>
    </xf>
    <xf numFmtId="4" fontId="3" fillId="0" borderId="6" xfId="3" applyNumberFormat="1" applyFont="1" applyBorder="1" applyAlignment="1">
      <alignment horizontal="center"/>
    </xf>
    <xf numFmtId="0" fontId="2" fillId="0" borderId="5" xfId="3" applyNumberFormat="1" applyFont="1" applyBorder="1" applyAlignment="1">
      <alignment horizontal="left" vertical="top"/>
    </xf>
    <xf numFmtId="0" fontId="2" fillId="0" borderId="7" xfId="3" applyNumberFormat="1" applyFont="1" applyBorder="1" applyAlignment="1" applyProtection="1">
      <alignment horizontal="left"/>
      <protection locked="0"/>
    </xf>
    <xf numFmtId="49" fontId="2" fillId="0" borderId="3" xfId="3" applyNumberFormat="1" applyFont="1" applyBorder="1" applyAlignment="1">
      <alignment horizontal="left"/>
    </xf>
    <xf numFmtId="49" fontId="3" fillId="0" borderId="3" xfId="3" applyNumberFormat="1" applyFont="1" applyBorder="1" applyAlignment="1">
      <alignment horizontal="center"/>
    </xf>
    <xf numFmtId="0" fontId="3" fillId="0" borderId="3" xfId="0" applyNumberFormat="1" applyFont="1" applyBorder="1" applyAlignment="1">
      <alignment vertical="top" wrapText="1"/>
    </xf>
    <xf numFmtId="0" fontId="2" fillId="0" borderId="7" xfId="3" quotePrefix="1" applyNumberFormat="1" applyFont="1" applyBorder="1" applyAlignment="1" applyProtection="1">
      <alignment horizontal="left"/>
      <protection locked="0"/>
    </xf>
    <xf numFmtId="0" fontId="2" fillId="0" borderId="5" xfId="3" quotePrefix="1" applyFont="1" applyBorder="1" applyAlignment="1">
      <alignment horizontal="left"/>
    </xf>
    <xf numFmtId="0" fontId="2" fillId="0" borderId="3" xfId="3" applyNumberFormat="1" applyFont="1" applyBorder="1" applyAlignment="1">
      <alignment horizontal="left"/>
    </xf>
    <xf numFmtId="0" fontId="3" fillId="0" borderId="7" xfId="3" applyFont="1" applyBorder="1" applyAlignment="1">
      <alignment horizontal="left"/>
    </xf>
    <xf numFmtId="0" fontId="10" fillId="0" borderId="3" xfId="3" applyFont="1" applyBorder="1"/>
    <xf numFmtId="0" fontId="3" fillId="0" borderId="3" xfId="3" applyNumberFormat="1" applyFont="1" applyBorder="1" applyAlignment="1" applyProtection="1">
      <alignment horizontal="left" wrapText="1"/>
      <protection locked="0"/>
    </xf>
    <xf numFmtId="4" fontId="3" fillId="0" borderId="10" xfId="3" applyNumberFormat="1" applyFont="1" applyBorder="1" applyAlignment="1" applyProtection="1">
      <alignment horizontal="left"/>
      <protection locked="0"/>
    </xf>
    <xf numFmtId="4" fontId="3" fillId="0" borderId="3" xfId="3" applyNumberFormat="1" applyFont="1" applyBorder="1" applyAlignment="1" applyProtection="1">
      <alignment horizontal="left" wrapText="1"/>
      <protection locked="0"/>
    </xf>
    <xf numFmtId="164" fontId="16" fillId="0" borderId="3" xfId="0" applyNumberFormat="1" applyFont="1" applyBorder="1" applyAlignment="1">
      <alignment horizontal="right"/>
    </xf>
    <xf numFmtId="164" fontId="3" fillId="0" borderId="3" xfId="3" applyNumberFormat="1" applyFont="1" applyBorder="1" applyAlignment="1">
      <alignment horizontal="center"/>
    </xf>
    <xf numFmtId="164" fontId="3" fillId="0" borderId="3" xfId="3" applyNumberFormat="1" applyFont="1" applyBorder="1" applyAlignment="1" applyProtection="1">
      <alignment horizontal="center"/>
      <protection locked="0"/>
    </xf>
    <xf numFmtId="164" fontId="10" fillId="0" borderId="3" xfId="3" applyNumberFormat="1" applyFont="1" applyBorder="1"/>
    <xf numFmtId="164" fontId="3" fillId="0" borderId="3" xfId="3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/>
    <xf numFmtId="49" fontId="14" fillId="0" borderId="0" xfId="0" applyNumberFormat="1" applyFont="1" applyBorder="1" applyAlignment="1"/>
    <xf numFmtId="49" fontId="13" fillId="0" borderId="0" xfId="0" applyNumberFormat="1" applyFont="1" applyBorder="1" applyProtection="1">
      <protection locked="0"/>
    </xf>
    <xf numFmtId="0" fontId="12" fillId="0" borderId="13" xfId="0" applyFont="1" applyBorder="1" applyAlignment="1"/>
    <xf numFmtId="0" fontId="13" fillId="0" borderId="10" xfId="0" applyNumberFormat="1" applyFont="1" applyBorder="1" applyAlignment="1"/>
    <xf numFmtId="0" fontId="12" fillId="0" borderId="10" xfId="0" applyFont="1" applyBorder="1" applyAlignment="1"/>
    <xf numFmtId="0" fontId="3" fillId="0" borderId="14" xfId="0" applyNumberFormat="1" applyFont="1" applyBorder="1" applyAlignment="1">
      <alignment wrapText="1"/>
    </xf>
    <xf numFmtId="0" fontId="3" fillId="0" borderId="16" xfId="0" applyNumberFormat="1" applyFont="1" applyBorder="1" applyAlignment="1">
      <alignment wrapText="1"/>
    </xf>
    <xf numFmtId="0" fontId="2" fillId="0" borderId="3" xfId="3" applyNumberFormat="1" applyFont="1" applyBorder="1" applyAlignment="1" applyProtection="1">
      <alignment horizontal="left" wrapText="1"/>
      <protection locked="0"/>
    </xf>
    <xf numFmtId="4" fontId="2" fillId="0" borderId="7" xfId="3" applyNumberFormat="1" applyFont="1" applyBorder="1" applyAlignment="1" applyProtection="1">
      <alignment horizontal="left"/>
      <protection locked="0"/>
    </xf>
    <xf numFmtId="4" fontId="2" fillId="0" borderId="3" xfId="3" applyNumberFormat="1" applyFont="1" applyBorder="1" applyAlignment="1" applyProtection="1">
      <alignment horizontal="left" wrapText="1"/>
      <protection locked="0"/>
    </xf>
    <xf numFmtId="4" fontId="2" fillId="0" borderId="10" xfId="3" applyNumberFormat="1" applyFont="1" applyBorder="1" applyAlignment="1" applyProtection="1">
      <alignment horizontal="left"/>
      <protection locked="0"/>
    </xf>
    <xf numFmtId="0" fontId="2" fillId="0" borderId="7" xfId="3" quotePrefix="1" applyNumberFormat="1" applyFont="1" applyBorder="1" applyAlignment="1">
      <alignment horizontal="left" vertical="top"/>
    </xf>
    <xf numFmtId="0" fontId="2" fillId="0" borderId="5" xfId="3" quotePrefix="1" applyNumberFormat="1" applyFont="1" applyBorder="1" applyAlignment="1">
      <alignment horizontal="left" vertical="top"/>
    </xf>
    <xf numFmtId="49" fontId="2" fillId="0" borderId="17" xfId="0" applyNumberFormat="1" applyFont="1" applyBorder="1" applyAlignment="1">
      <alignment horizontal="left" wrapText="1"/>
    </xf>
    <xf numFmtId="0" fontId="2" fillId="0" borderId="10" xfId="3" quotePrefix="1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4" fontId="3" fillId="0" borderId="3" xfId="3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Border="1" applyAlignment="1"/>
    <xf numFmtId="0" fontId="3" fillId="0" borderId="18" xfId="3" applyNumberFormat="1" applyFont="1" applyBorder="1" applyAlignment="1" applyProtection="1">
      <alignment horizontal="left" wrapText="1"/>
      <protection locked="0"/>
    </xf>
    <xf numFmtId="0" fontId="3" fillId="0" borderId="5" xfId="3" applyFont="1" applyBorder="1" applyAlignment="1">
      <alignment horizontal="left"/>
    </xf>
    <xf numFmtId="4" fontId="3" fillId="0" borderId="5" xfId="3" applyNumberFormat="1" applyFont="1" applyBorder="1" applyAlignment="1">
      <alignment horizontal="center"/>
    </xf>
    <xf numFmtId="0" fontId="3" fillId="0" borderId="10" xfId="3" quotePrefix="1" applyNumberFormat="1" applyFont="1" applyBorder="1" applyAlignment="1">
      <alignment horizontal="left" vertical="top"/>
    </xf>
    <xf numFmtId="0" fontId="2" fillId="0" borderId="18" xfId="3" applyNumberFormat="1" applyFont="1" applyBorder="1" applyAlignment="1" applyProtection="1">
      <alignment horizontal="left" wrapText="1"/>
      <protection locked="0"/>
    </xf>
    <xf numFmtId="0" fontId="22" fillId="0" borderId="10" xfId="3" applyNumberFormat="1" applyFont="1" applyBorder="1" applyAlignment="1">
      <alignment horizontal="left" vertical="top"/>
    </xf>
    <xf numFmtId="0" fontId="21" fillId="0" borderId="3" xfId="3" applyFont="1" applyBorder="1" applyAlignment="1">
      <alignment horizontal="left"/>
    </xf>
    <xf numFmtId="49" fontId="3" fillId="0" borderId="11" xfId="3" applyNumberFormat="1" applyFont="1" applyBorder="1" applyAlignment="1">
      <alignment horizontal="center"/>
    </xf>
    <xf numFmtId="49" fontId="3" fillId="0" borderId="6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49" fontId="3" fillId="0" borderId="0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right"/>
    </xf>
    <xf numFmtId="4" fontId="3" fillId="0" borderId="1" xfId="3" applyNumberFormat="1" applyFont="1" applyBorder="1" applyAlignment="1" applyProtection="1">
      <alignment horizontal="center"/>
      <protection locked="0"/>
    </xf>
    <xf numFmtId="0" fontId="3" fillId="0" borderId="19" xfId="0" applyNumberFormat="1" applyFont="1" applyBorder="1" applyAlignment="1">
      <alignment horizontal="center"/>
    </xf>
    <xf numFmtId="4" fontId="3" fillId="0" borderId="3" xfId="3" applyNumberFormat="1" applyFont="1" applyBorder="1" applyAlignment="1" applyProtection="1">
      <alignment horizontal="right"/>
      <protection locked="0"/>
    </xf>
    <xf numFmtId="4" fontId="3" fillId="0" borderId="3" xfId="3" applyNumberFormat="1" applyFont="1" applyBorder="1" applyAlignment="1">
      <alignment horizontal="right"/>
    </xf>
    <xf numFmtId="4" fontId="10" fillId="0" borderId="3" xfId="3" applyNumberFormat="1" applyFont="1" applyBorder="1" applyAlignment="1">
      <alignment horizontal="right"/>
    </xf>
    <xf numFmtId="4" fontId="16" fillId="0" borderId="3" xfId="3" applyNumberFormat="1" applyFont="1" applyBorder="1" applyAlignment="1">
      <alignment horizontal="right"/>
    </xf>
    <xf numFmtId="4" fontId="16" fillId="0" borderId="20" xfId="3" applyNumberFormat="1" applyFont="1" applyBorder="1" applyAlignment="1">
      <alignment horizontal="right"/>
    </xf>
    <xf numFmtId="4" fontId="3" fillId="0" borderId="15" xfId="3" applyNumberFormat="1" applyFont="1" applyBorder="1" applyAlignment="1">
      <alignment horizontal="center"/>
    </xf>
    <xf numFmtId="4" fontId="16" fillId="0" borderId="15" xfId="3" applyNumberFormat="1" applyFont="1" applyBorder="1" applyAlignment="1">
      <alignment horizontal="right"/>
    </xf>
    <xf numFmtId="4" fontId="16" fillId="0" borderId="3" xfId="0" applyNumberFormat="1" applyFont="1" applyBorder="1" applyAlignment="1">
      <alignment horizontal="right"/>
    </xf>
    <xf numFmtId="4" fontId="16" fillId="0" borderId="20" xfId="3" applyNumberFormat="1" applyFont="1" applyFill="1" applyBorder="1" applyAlignment="1">
      <alignment horizontal="right"/>
    </xf>
    <xf numFmtId="0" fontId="2" fillId="0" borderId="4" xfId="3" applyNumberFormat="1" applyFont="1" applyBorder="1" applyAlignment="1">
      <alignment horizontal="left" vertical="top"/>
    </xf>
    <xf numFmtId="0" fontId="3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right"/>
    </xf>
    <xf numFmtId="4" fontId="3" fillId="0" borderId="11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4" fontId="2" fillId="0" borderId="2" xfId="3" applyNumberFormat="1" applyFont="1" applyBorder="1" applyAlignment="1" applyProtection="1">
      <alignment horizontal="left"/>
      <protection locked="0"/>
    </xf>
    <xf numFmtId="4" fontId="3" fillId="0" borderId="2" xfId="3" applyNumberFormat="1" applyFont="1" applyBorder="1" applyAlignment="1" applyProtection="1">
      <alignment horizontal="center"/>
      <protection locked="0"/>
    </xf>
    <xf numFmtId="0" fontId="3" fillId="0" borderId="2" xfId="3" applyNumberFormat="1" applyFont="1" applyFill="1" applyBorder="1" applyAlignment="1" applyProtection="1">
      <alignment horizontal="center"/>
      <protection locked="0"/>
    </xf>
    <xf numFmtId="4" fontId="16" fillId="0" borderId="12" xfId="3" applyNumberFormat="1" applyFont="1" applyBorder="1" applyAlignment="1">
      <alignment horizontal="center"/>
    </xf>
    <xf numFmtId="4" fontId="7" fillId="0" borderId="0" xfId="8" applyNumberFormat="1" applyFont="1"/>
    <xf numFmtId="0" fontId="23" fillId="0" borderId="0" xfId="8" applyFont="1" applyAlignment="1">
      <alignment horizontal="left"/>
    </xf>
    <xf numFmtId="0" fontId="24" fillId="0" borderId="0" xfId="8" applyFont="1" applyAlignment="1"/>
    <xf numFmtId="0" fontId="23" fillId="0" borderId="0" xfId="8" applyFont="1" applyAlignment="1"/>
    <xf numFmtId="0" fontId="23" fillId="0" borderId="0" xfId="8" applyFont="1" applyFill="1" applyAlignment="1"/>
    <xf numFmtId="49" fontId="25" fillId="0" borderId="0" xfId="8" applyNumberFormat="1" applyFont="1" applyAlignment="1" applyProtection="1">
      <protection locked="0"/>
    </xf>
    <xf numFmtId="49" fontId="25" fillId="0" borderId="0" xfId="8" applyNumberFormat="1" applyFont="1" applyBorder="1" applyAlignment="1" applyProtection="1">
      <protection locked="0"/>
    </xf>
    <xf numFmtId="0" fontId="26" fillId="0" borderId="0" xfId="6" applyFont="1" applyAlignment="1"/>
    <xf numFmtId="0" fontId="26" fillId="0" borderId="0" xfId="6" applyFont="1" applyFill="1" applyAlignment="1"/>
    <xf numFmtId="0" fontId="27" fillId="0" borderId="0" xfId="9" applyFont="1" applyBorder="1"/>
    <xf numFmtId="49" fontId="28" fillId="0" borderId="0" xfId="8" applyNumberFormat="1" applyFont="1" applyBorder="1" applyAlignment="1" applyProtection="1">
      <alignment horizontal="right"/>
      <protection locked="0"/>
    </xf>
    <xf numFmtId="0" fontId="23" fillId="0" borderId="0" xfId="8" applyFont="1"/>
    <xf numFmtId="0" fontId="23" fillId="0" borderId="0" xfId="8" applyFont="1" applyFill="1"/>
    <xf numFmtId="0" fontId="26" fillId="0" borderId="0" xfId="9" applyFont="1" applyBorder="1"/>
    <xf numFmtId="0" fontId="28" fillId="0" borderId="22" xfId="9" applyFont="1" applyBorder="1" applyAlignment="1">
      <alignment wrapText="1"/>
    </xf>
    <xf numFmtId="0" fontId="26" fillId="0" borderId="23" xfId="9" applyFont="1" applyBorder="1" applyAlignment="1">
      <alignment wrapText="1"/>
    </xf>
    <xf numFmtId="0" fontId="26" fillId="0" borderId="24" xfId="9" applyFont="1" applyBorder="1" applyAlignment="1">
      <alignment wrapText="1"/>
    </xf>
    <xf numFmtId="0" fontId="28" fillId="0" borderId="24" xfId="9" applyFont="1" applyBorder="1" applyAlignment="1">
      <alignment wrapText="1"/>
    </xf>
    <xf numFmtId="0" fontId="28" fillId="0" borderId="24" xfId="9" applyFont="1" applyBorder="1" applyAlignment="1">
      <alignment horizontal="center" wrapText="1"/>
    </xf>
    <xf numFmtId="0" fontId="26" fillId="0" borderId="21" xfId="9" applyFont="1" applyBorder="1"/>
    <xf numFmtId="0" fontId="26" fillId="0" borderId="10" xfId="9" applyFont="1" applyBorder="1"/>
    <xf numFmtId="0" fontId="26" fillId="0" borderId="6" xfId="9" applyFont="1" applyBorder="1"/>
    <xf numFmtId="0" fontId="26" fillId="0" borderId="21" xfId="9" applyFont="1" applyBorder="1" applyAlignment="1">
      <alignment horizontal="center"/>
    </xf>
    <xf numFmtId="0" fontId="28" fillId="0" borderId="10" xfId="11" applyFont="1" applyFill="1" applyBorder="1" applyAlignment="1" applyProtection="1">
      <protection locked="0"/>
    </xf>
    <xf numFmtId="0" fontId="26" fillId="0" borderId="9" xfId="9" applyFont="1" applyBorder="1"/>
    <xf numFmtId="4" fontId="26" fillId="0" borderId="9" xfId="9" applyNumberFormat="1" applyFont="1" applyBorder="1"/>
    <xf numFmtId="4" fontId="28" fillId="0" borderId="9" xfId="9" applyNumberFormat="1" applyFont="1" applyBorder="1"/>
    <xf numFmtId="4" fontId="23" fillId="0" borderId="0" xfId="8" applyNumberFormat="1" applyFont="1"/>
    <xf numFmtId="0" fontId="26" fillId="0" borderId="10" xfId="11" applyFont="1" applyFill="1" applyBorder="1" applyAlignment="1" applyProtection="1">
      <protection locked="0"/>
    </xf>
    <xf numFmtId="0" fontId="28" fillId="0" borderId="9" xfId="9" applyFont="1" applyBorder="1"/>
    <xf numFmtId="0" fontId="26" fillId="2" borderId="10" xfId="11" applyFont="1" applyFill="1" applyBorder="1" applyAlignment="1" applyProtection="1">
      <alignment wrapText="1"/>
      <protection locked="0"/>
    </xf>
    <xf numFmtId="0" fontId="26" fillId="2" borderId="10" xfId="11" applyFont="1" applyFill="1" applyBorder="1" applyAlignment="1" applyProtection="1">
      <protection locked="0"/>
    </xf>
    <xf numFmtId="0" fontId="28" fillId="0" borderId="10" xfId="9" applyFont="1" applyBorder="1"/>
    <xf numFmtId="0" fontId="28" fillId="0" borderId="21" xfId="9" applyFont="1" applyBorder="1"/>
    <xf numFmtId="0" fontId="26" fillId="0" borderId="25" xfId="9" applyFont="1" applyBorder="1"/>
    <xf numFmtId="0" fontId="26" fillId="0" borderId="14" xfId="9" applyFont="1" applyBorder="1"/>
    <xf numFmtId="0" fontId="2" fillId="0" borderId="2" xfId="3" applyFont="1" applyBorder="1"/>
    <xf numFmtId="0" fontId="10" fillId="0" borderId="0" xfId="0" applyFont="1" applyAlignment="1">
      <alignment horizontal="left"/>
    </xf>
    <xf numFmtId="0" fontId="7" fillId="0" borderId="0" xfId="0" applyFont="1" applyBorder="1" applyAlignment="1"/>
    <xf numFmtId="0" fontId="10" fillId="0" borderId="0" xfId="0" applyFont="1"/>
    <xf numFmtId="0" fontId="3" fillId="0" borderId="0" xfId="0" applyNumberFormat="1" applyFont="1" applyAlignment="1">
      <alignment wrapText="1"/>
    </xf>
    <xf numFmtId="0" fontId="7" fillId="0" borderId="0" xfId="0" applyFont="1" applyBorder="1" applyAlignment="1">
      <alignment wrapText="1"/>
    </xf>
    <xf numFmtId="49" fontId="3" fillId="0" borderId="0" xfId="0" applyNumberFormat="1" applyFont="1" applyBorder="1"/>
    <xf numFmtId="49" fontId="3" fillId="0" borderId="0" xfId="0" applyNumberFormat="1" applyFont="1" applyAlignment="1"/>
    <xf numFmtId="49" fontId="3" fillId="0" borderId="0" xfId="0" applyNumberFormat="1" applyFont="1" applyBorder="1" applyAlignment="1"/>
    <xf numFmtId="49" fontId="3" fillId="0" borderId="0" xfId="3" applyNumberFormat="1" applyFont="1" applyAlignment="1">
      <alignment horizontal="right"/>
    </xf>
    <xf numFmtId="4" fontId="3" fillId="0" borderId="0" xfId="3" applyNumberFormat="1" applyFont="1" applyAlignment="1">
      <alignment horizontal="right"/>
    </xf>
    <xf numFmtId="49" fontId="31" fillId="0" borderId="0" xfId="3" applyNumberFormat="1" applyFont="1" applyAlignment="1">
      <alignment horizontal="right"/>
    </xf>
    <xf numFmtId="4" fontId="31" fillId="0" borderId="0" xfId="3" applyNumberFormat="1" applyFont="1" applyAlignment="1">
      <alignment horizontal="right"/>
    </xf>
    <xf numFmtId="49" fontId="3" fillId="0" borderId="0" xfId="3" applyNumberFormat="1" applyFont="1" applyAlignment="1">
      <alignment horizontal="left"/>
    </xf>
    <xf numFmtId="49" fontId="3" fillId="0" borderId="0" xfId="3" applyNumberFormat="1" applyFont="1"/>
    <xf numFmtId="49" fontId="31" fillId="0" borderId="0" xfId="3" applyNumberFormat="1" applyFont="1" applyAlignment="1">
      <alignment horizontal="left"/>
    </xf>
    <xf numFmtId="49" fontId="31" fillId="0" borderId="0" xfId="3" applyNumberFormat="1" applyFont="1" applyAlignment="1"/>
    <xf numFmtId="0" fontId="24" fillId="0" borderId="0" xfId="14" applyFont="1"/>
    <xf numFmtId="4" fontId="24" fillId="0" borderId="0" xfId="14" applyNumberFormat="1" applyFont="1"/>
    <xf numFmtId="4" fontId="25" fillId="0" borderId="26" xfId="14" applyNumberFormat="1" applyFont="1" applyBorder="1"/>
    <xf numFmtId="4" fontId="25" fillId="0" borderId="27" xfId="14" applyNumberFormat="1" applyFont="1" applyBorder="1"/>
    <xf numFmtId="4" fontId="16" fillId="0" borderId="0" xfId="3" applyNumberFormat="1" applyFont="1" applyFill="1" applyBorder="1" applyAlignment="1">
      <alignment horizontal="right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 applyProtection="1">
      <protection locked="0"/>
    </xf>
    <xf numFmtId="49" fontId="11" fillId="0" borderId="0" xfId="0" applyNumberFormat="1" applyFont="1" applyBorder="1" applyAlignment="1">
      <alignment horizontal="left"/>
    </xf>
    <xf numFmtId="49" fontId="2" fillId="0" borderId="5" xfId="0" applyNumberFormat="1" applyFont="1" applyFill="1" applyBorder="1" applyAlignment="1" applyProtection="1">
      <alignment horizontal="left"/>
      <protection locked="0"/>
    </xf>
    <xf numFmtId="49" fontId="2" fillId="0" borderId="5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left" wrapText="1"/>
    </xf>
    <xf numFmtId="49" fontId="16" fillId="0" borderId="5" xfId="0" applyNumberFormat="1" applyFont="1" applyFill="1" applyBorder="1" applyAlignment="1">
      <alignment horizontal="center"/>
    </xf>
    <xf numFmtId="0" fontId="32" fillId="0" borderId="5" xfId="0" applyNumberFormat="1" applyFont="1" applyFill="1" applyBorder="1" applyAlignment="1">
      <alignment horizontal="right"/>
    </xf>
    <xf numFmtId="49" fontId="3" fillId="0" borderId="5" xfId="0" applyNumberFormat="1" applyFont="1" applyFill="1" applyBorder="1" applyAlignment="1" applyProtection="1">
      <alignment horizontal="left"/>
      <protection locked="0"/>
    </xf>
    <xf numFmtId="49" fontId="3" fillId="0" borderId="5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 wrapText="1"/>
    </xf>
    <xf numFmtId="0" fontId="16" fillId="0" borderId="5" xfId="0" applyNumberFormat="1" applyFont="1" applyFill="1" applyBorder="1" applyAlignment="1">
      <alignment horizontal="center"/>
    </xf>
    <xf numFmtId="0" fontId="16" fillId="0" borderId="3" xfId="3" applyFont="1" applyBorder="1"/>
    <xf numFmtId="0" fontId="25" fillId="0" borderId="0" xfId="14" applyFont="1"/>
    <xf numFmtId="0" fontId="19" fillId="0" borderId="10" xfId="3" applyNumberFormat="1" applyFont="1" applyBorder="1" applyAlignment="1">
      <alignment horizontal="left" vertical="top"/>
    </xf>
    <xf numFmtId="4" fontId="16" fillId="0" borderId="3" xfId="3" applyNumberFormat="1" applyFont="1" applyBorder="1" applyAlignment="1" applyProtection="1">
      <alignment horizontal="left"/>
      <protection locked="0"/>
    </xf>
    <xf numFmtId="4" fontId="16" fillId="0" borderId="3" xfId="3" applyNumberFormat="1" applyFont="1" applyBorder="1" applyAlignment="1" applyProtection="1">
      <alignment horizontal="center"/>
      <protection locked="0"/>
    </xf>
    <xf numFmtId="164" fontId="16" fillId="0" borderId="3" xfId="3" applyNumberFormat="1" applyFont="1" applyFill="1" applyBorder="1" applyAlignment="1" applyProtection="1">
      <alignment horizontal="center"/>
      <protection locked="0"/>
    </xf>
    <xf numFmtId="164" fontId="16" fillId="0" borderId="3" xfId="3" applyNumberFormat="1" applyFont="1" applyBorder="1" applyAlignment="1" applyProtection="1">
      <alignment horizontal="center"/>
      <protection locked="0"/>
    </xf>
    <xf numFmtId="0" fontId="2" fillId="0" borderId="10" xfId="0" applyNumberFormat="1" applyFont="1" applyBorder="1" applyAlignment="1">
      <alignment vertical="top" wrapText="1"/>
    </xf>
    <xf numFmtId="0" fontId="2" fillId="0" borderId="1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5" xfId="3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Continuous"/>
    </xf>
    <xf numFmtId="4" fontId="2" fillId="0" borderId="12" xfId="0" applyNumberFormat="1" applyFont="1" applyBorder="1" applyAlignment="1">
      <alignment horizontal="centerContinuous"/>
    </xf>
    <xf numFmtId="4" fontId="2" fillId="0" borderId="12" xfId="0" applyNumberFormat="1" applyFont="1" applyFill="1" applyBorder="1" applyAlignment="1" applyProtection="1">
      <alignment horizontal="right"/>
      <protection locked="0"/>
    </xf>
    <xf numFmtId="4" fontId="19" fillId="0" borderId="9" xfId="3" applyNumberFormat="1" applyFont="1" applyFill="1" applyBorder="1" applyAlignment="1">
      <alignment horizontal="right"/>
    </xf>
    <xf numFmtId="0" fontId="6" fillId="0" borderId="0" xfId="6" applyBorder="1"/>
    <xf numFmtId="0" fontId="6" fillId="0" borderId="0" xfId="6"/>
    <xf numFmtId="0" fontId="35" fillId="0" borderId="28" xfId="6" applyFont="1" applyBorder="1" applyAlignment="1">
      <alignment horizontal="center" vertical="top" wrapText="1"/>
    </xf>
    <xf numFmtId="0" fontId="35" fillId="0" borderId="28" xfId="6" applyFont="1" applyBorder="1" applyAlignment="1">
      <alignment horizontal="left" vertical="top"/>
    </xf>
    <xf numFmtId="0" fontId="35" fillId="0" borderId="28" xfId="6" applyFont="1" applyBorder="1" applyAlignment="1">
      <alignment horizontal="center" vertical="top"/>
    </xf>
    <xf numFmtId="0" fontId="36" fillId="0" borderId="28" xfId="6" applyFont="1" applyBorder="1" applyAlignment="1">
      <alignment horizontal="center"/>
    </xf>
    <xf numFmtId="0" fontId="35" fillId="0" borderId="28" xfId="6" applyFont="1" applyBorder="1" applyAlignment="1">
      <alignment vertical="center" wrapText="1"/>
    </xf>
    <xf numFmtId="0" fontId="36" fillId="0" borderId="28" xfId="6" applyFont="1" applyBorder="1"/>
    <xf numFmtId="0" fontId="37" fillId="0" borderId="28" xfId="6" applyFont="1" applyBorder="1" applyAlignment="1">
      <alignment vertical="center"/>
    </xf>
    <xf numFmtId="171" fontId="36" fillId="0" borderId="28" xfId="6" applyNumberFormat="1" applyFont="1" applyBorder="1" applyAlignment="1">
      <alignment horizontal="center" vertical="top"/>
    </xf>
    <xf numFmtId="0" fontId="36" fillId="0" borderId="28" xfId="6" applyFont="1" applyBorder="1" applyAlignment="1">
      <alignment vertical="top" wrapText="1"/>
    </xf>
    <xf numFmtId="0" fontId="36" fillId="0" borderId="28" xfId="6" applyFont="1" applyBorder="1" applyAlignment="1">
      <alignment horizontal="center" vertical="top"/>
    </xf>
    <xf numFmtId="0" fontId="36" fillId="0" borderId="28" xfId="6" applyFont="1" applyBorder="1" applyAlignment="1">
      <alignment wrapText="1"/>
    </xf>
    <xf numFmtId="0" fontId="37" fillId="0" borderId="28" xfId="6" applyFont="1" applyBorder="1"/>
    <xf numFmtId="0" fontId="36" fillId="0" borderId="28" xfId="6" applyFont="1" applyBorder="1" applyAlignment="1">
      <alignment vertical="top"/>
    </xf>
    <xf numFmtId="0" fontId="37" fillId="0" borderId="28" xfId="6" applyFont="1" applyBorder="1" applyAlignment="1">
      <alignment wrapText="1"/>
    </xf>
    <xf numFmtId="0" fontId="41" fillId="0" borderId="28" xfId="6" applyFont="1" applyBorder="1" applyAlignment="1">
      <alignment horizontal="center" vertical="top"/>
    </xf>
    <xf numFmtId="0" fontId="41" fillId="0" borderId="0" xfId="6" applyFont="1" applyBorder="1"/>
    <xf numFmtId="0" fontId="41" fillId="0" borderId="0" xfId="6" applyFont="1" applyBorder="1" applyAlignment="1">
      <alignment horizontal="center"/>
    </xf>
    <xf numFmtId="0" fontId="34" fillId="0" borderId="29" xfId="6" applyFont="1" applyBorder="1" applyAlignment="1">
      <alignment wrapText="1"/>
    </xf>
    <xf numFmtId="0" fontId="41" fillId="0" borderId="30" xfId="6" applyFont="1" applyBorder="1" applyAlignment="1">
      <alignment horizontal="center"/>
    </xf>
    <xf numFmtId="0" fontId="41" fillId="0" borderId="31" xfId="6" applyFont="1" applyBorder="1" applyAlignment="1">
      <alignment horizontal="center"/>
    </xf>
    <xf numFmtId="0" fontId="41" fillId="0" borderId="0" xfId="6" applyFont="1"/>
    <xf numFmtId="43" fontId="2" fillId="0" borderId="9" xfId="99" applyFont="1" applyFill="1" applyBorder="1" applyAlignment="1">
      <alignment horizontal="center"/>
    </xf>
    <xf numFmtId="43" fontId="2" fillId="0" borderId="9" xfId="99" applyFont="1" applyBorder="1" applyAlignment="1">
      <alignment horizontal="center"/>
    </xf>
    <xf numFmtId="4" fontId="36" fillId="0" borderId="28" xfId="6" applyNumberFormat="1" applyFont="1" applyBorder="1"/>
    <xf numFmtId="4" fontId="41" fillId="0" borderId="28" xfId="6" applyNumberFormat="1" applyFont="1" applyBorder="1"/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 applyProtection="1">
      <protection locked="0"/>
    </xf>
    <xf numFmtId="0" fontId="0" fillId="0" borderId="0" xfId="0" applyBorder="1" applyAlignment="1"/>
    <xf numFmtId="49" fontId="11" fillId="0" borderId="16" xfId="0" applyNumberFormat="1" applyFont="1" applyBorder="1" applyAlignment="1" applyProtection="1">
      <alignment horizontal="center" wrapText="1"/>
      <protection locked="0"/>
    </xf>
    <xf numFmtId="49" fontId="3" fillId="0" borderId="0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</cellXfs>
  <cellStyles count="100">
    <cellStyle name="Comma 2" xfId="10"/>
    <cellStyle name="Comma 2 2" xfId="15"/>
    <cellStyle name="Comma 2 3" xfId="16"/>
    <cellStyle name="Comma 3" xfId="13"/>
    <cellStyle name="Comma 4" xfId="17"/>
    <cellStyle name="Comma 5" xfId="12"/>
    <cellStyle name="Comma 6" xfId="99"/>
    <cellStyle name="Comma0" xfId="1"/>
    <cellStyle name="Currency 2" xfId="18"/>
    <cellStyle name="Currency 3" xfId="19"/>
    <cellStyle name="Currency 4" xfId="20"/>
    <cellStyle name="Currency 5" xfId="21"/>
    <cellStyle name="Currency0" xfId="22"/>
    <cellStyle name="Currency0 2" xfId="23"/>
    <cellStyle name="Currency0 3" xfId="24"/>
    <cellStyle name="Date" xfId="25"/>
    <cellStyle name="Date 2" xfId="26"/>
    <cellStyle name="Date 3" xfId="27"/>
    <cellStyle name="Excel Built-in Normal" xfId="2"/>
    <cellStyle name="Fixed" xfId="28"/>
    <cellStyle name="Fixed 2" xfId="29"/>
    <cellStyle name="Fixed 3" xfId="30"/>
    <cellStyle name="Normal" xfId="0" builtinId="0"/>
    <cellStyle name="Normal 10" xfId="6"/>
    <cellStyle name="Normal 2" xfId="3"/>
    <cellStyle name="Normal 2 2" xfId="8"/>
    <cellStyle name="Normal 2 3" xfId="31"/>
    <cellStyle name="Normal 2 4" xfId="7"/>
    <cellStyle name="Normal 3" xfId="4"/>
    <cellStyle name="Normal 3 10" xfId="32"/>
    <cellStyle name="Normal 3 2" xfId="33"/>
    <cellStyle name="Normal 3 2 2" xfId="34"/>
    <cellStyle name="Normal 3 2 2 2" xfId="35"/>
    <cellStyle name="Normal 3 2 3" xfId="36"/>
    <cellStyle name="Normal 3 2 3 2" xfId="37"/>
    <cellStyle name="Normal 3 2 4" xfId="38"/>
    <cellStyle name="Normal 3 2 4 2" xfId="39"/>
    <cellStyle name="Normal 3 2 5" xfId="40"/>
    <cellStyle name="Normal 3 2 6" xfId="41"/>
    <cellStyle name="Normal 3 3" xfId="42"/>
    <cellStyle name="Normal 3 3 2" xfId="43"/>
    <cellStyle name="Normal 3 3 2 2" xfId="44"/>
    <cellStyle name="Normal 3 3 3" xfId="45"/>
    <cellStyle name="Normal 3 3 3 2" xfId="46"/>
    <cellStyle name="Normal 3 3 4" xfId="47"/>
    <cellStyle name="Normal 3 4" xfId="48"/>
    <cellStyle name="Normal 3 4 2" xfId="49"/>
    <cellStyle name="Normal 3 5" xfId="50"/>
    <cellStyle name="Normal 3 5 2" xfId="51"/>
    <cellStyle name="Normal 3 6" xfId="52"/>
    <cellStyle name="Normal 3 6 2" xfId="53"/>
    <cellStyle name="Normal 3 7" xfId="54"/>
    <cellStyle name="Normal 3 7 2" xfId="55"/>
    <cellStyle name="Normal 3 8" xfId="56"/>
    <cellStyle name="Normal 3 8 2" xfId="57"/>
    <cellStyle name="Normal 3 9" xfId="58"/>
    <cellStyle name="Normal 4" xfId="59"/>
    <cellStyle name="Normal 4 2" xfId="60"/>
    <cellStyle name="Normal 5" xfId="61"/>
    <cellStyle name="Normal 6" xfId="62"/>
    <cellStyle name="Normal 6 2" xfId="63"/>
    <cellStyle name="Normal 7" xfId="64"/>
    <cellStyle name="Normal 8" xfId="14"/>
    <cellStyle name="Normal 9" xfId="65"/>
    <cellStyle name="Normal_EskomMid_Middleburg RDC  Claim No 5" xfId="9"/>
    <cellStyle name="Normal_Evaluation-Devland Phase 1_EskTlhabane_Contract - Priced Bill of Quantites - partitioning added" xfId="5"/>
    <cellStyle name="Normal_FINAL-ESTIMATE-09-09-2002" xfId="11"/>
    <cellStyle name="opskrif" xfId="66"/>
    <cellStyle name="opskrif1" xfId="67"/>
    <cellStyle name="Percent 2" xfId="68"/>
    <cellStyle name="Percent 2 10" xfId="69"/>
    <cellStyle name="Percent 2 2" xfId="70"/>
    <cellStyle name="Percent 2 2 2" xfId="71"/>
    <cellStyle name="Percent 2 2 2 2" xfId="72"/>
    <cellStyle name="Percent 2 2 3" xfId="73"/>
    <cellStyle name="Percent 2 2 3 2" xfId="74"/>
    <cellStyle name="Percent 2 2 4" xfId="75"/>
    <cellStyle name="Percent 2 2 4 2" xfId="76"/>
    <cellStyle name="Percent 2 2 5" xfId="77"/>
    <cellStyle name="Percent 2 2 6" xfId="78"/>
    <cellStyle name="Percent 2 3" xfId="79"/>
    <cellStyle name="Percent 2 3 2" xfId="80"/>
    <cellStyle name="Percent 2 3 2 2" xfId="81"/>
    <cellStyle name="Percent 2 3 3" xfId="82"/>
    <cellStyle name="Percent 2 3 3 2" xfId="83"/>
    <cellStyle name="Percent 2 3 4" xfId="84"/>
    <cellStyle name="Percent 2 4" xfId="85"/>
    <cellStyle name="Percent 2 4 2" xfId="86"/>
    <cellStyle name="Percent 2 5" xfId="87"/>
    <cellStyle name="Percent 2 5 2" xfId="88"/>
    <cellStyle name="Percent 2 6" xfId="89"/>
    <cellStyle name="Percent 2 6 2" xfId="90"/>
    <cellStyle name="Percent 2 7" xfId="91"/>
    <cellStyle name="Percent 2 7 2" xfId="92"/>
    <cellStyle name="Percent 2 8" xfId="93"/>
    <cellStyle name="Percent 2 8 2" xfId="94"/>
    <cellStyle name="Percent 2 9" xfId="95"/>
    <cellStyle name="Percent 3" xfId="96"/>
    <cellStyle name="Percent 4" xfId="97"/>
    <cellStyle name="Percent 5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0</xdr:rowOff>
    </xdr:from>
    <xdr:to>
      <xdr:col>2</xdr:col>
      <xdr:colOff>466725</xdr:colOff>
      <xdr:row>5</xdr:row>
      <xdr:rowOff>0</xdr:rowOff>
    </xdr:to>
    <xdr:pic>
      <xdr:nvPicPr>
        <xdr:cNvPr id="36877" name="Picture 1" descr="w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981075"/>
          <a:ext cx="1485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142875</xdr:rowOff>
    </xdr:from>
    <xdr:to>
      <xdr:col>2</xdr:col>
      <xdr:colOff>9525</xdr:colOff>
      <xdr:row>2</xdr:row>
      <xdr:rowOff>152400</xdr:rowOff>
    </xdr:to>
    <xdr:pic>
      <xdr:nvPicPr>
        <xdr:cNvPr id="9" name="Picture 8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050" y="142875"/>
          <a:ext cx="10382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36027</xdr:colOff>
      <xdr:row>0</xdr:row>
      <xdr:rowOff>150327</xdr:rowOff>
    </xdr:from>
    <xdr:to>
      <xdr:col>2</xdr:col>
      <xdr:colOff>16563</xdr:colOff>
      <xdr:row>3</xdr:row>
      <xdr:rowOff>108500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150327"/>
          <a:ext cx="957884" cy="455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36027</xdr:colOff>
      <xdr:row>1</xdr:row>
      <xdr:rowOff>133350</xdr:rowOff>
    </xdr:from>
    <xdr:to>
      <xdr:col>1</xdr:col>
      <xdr:colOff>885825</xdr:colOff>
      <xdr:row>3</xdr:row>
      <xdr:rowOff>108500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323850"/>
          <a:ext cx="1202223" cy="35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1</xdr:row>
      <xdr:rowOff>111125</xdr:rowOff>
    </xdr:from>
    <xdr:to>
      <xdr:col>1</xdr:col>
      <xdr:colOff>406400</xdr:colOff>
      <xdr:row>3</xdr:row>
      <xdr:rowOff>87312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500" y="301625"/>
          <a:ext cx="8191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rojects\Civil%20-%20ESaruchera\PROJECTS\Eskom\Eskom%20Hoedspruit\6.%20Contract%20Documents\03%20Tenders\ADMIN\9677\30\00\D\D01-Sched1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6.0%20GVT%20MUNIC%20-%20CIVIL/131153.%20SARS%20-%20Alberton%20Campus%20Assessment/10.%20Project%20Management/10.1%20Progress%20Reporting/03%20Measurement%20&amp;%20Certificates/ADMIN/9677/30/00/D/D01-Sched1-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Civil%20-%20IMasunungure\ADMIN\9677\30\00\D\D01-Sched1-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Government/111044.%20Emakhazeni%20-%20Siyathuthuka%20Community%20Hall/8.%20Invoices%20to%20Clients/SIYATHUTHUKA%20COMMUNITY%20HALL%20IPC%207%20MGUGWANA%20INV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1 P &amp; Gs"/>
      <sheetName val="BILL NO. 2 Earthworks"/>
      <sheetName val="BILL NO. 3 Con,For &amp; Rein"/>
      <sheetName val="BILL NO. 4 Brickwork"/>
      <sheetName val="BILL NO. 5 Waterproofing"/>
      <sheetName val="BILL NO. 6 Roof Covering"/>
      <sheetName val="BILL NO. 7 Carpentry &amp; Joinery"/>
      <sheetName val="BILL NO. 8Ceiling,Partn &amp; Floor"/>
      <sheetName val="BILL NO. 9 Ironmongery"/>
      <sheetName val="BILL NO. 10 Metalwork"/>
      <sheetName val="BILL NO. 11 Plastering"/>
      <sheetName val="BILL NO. 12 Plumbing &amp; Drainage"/>
      <sheetName val="BILL NO. 13 Glazing"/>
      <sheetName val="BILL NO. 14 Paintwork"/>
      <sheetName val="BILL NO. 15 Mechanical"/>
      <sheetName val="BILL NO. 16 SITE WORKS&amp;PAVING"/>
      <sheetName val="BILL NO. 17 UNREINFORCED CONCRE"/>
      <sheetName val="BILL NO.18 ACCESS ROAD &amp;PARKING"/>
      <sheetName val="BILL NO. 19 Palisade Fencing"/>
      <sheetName val="BILL NO.20 SERVICES-WATER&amp;SEWER"/>
      <sheetName val="BILL NO. 21 Electrical Works"/>
      <sheetName val="BILL NO. 22 Dayworks"/>
      <sheetName val="Certificate Summary"/>
      <sheetName val="Cost Breakdown"/>
      <sheetName val="Material Schedule "/>
      <sheetName val="IPC7"/>
    </sheetNames>
    <sheetDataSet>
      <sheetData sheetId="0">
        <row r="140">
          <cell r="J14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403"/>
  <sheetViews>
    <sheetView tabSelected="1" view="pageBreakPreview" topLeftCell="A43" zoomScaleNormal="75" zoomScaleSheetLayoutView="100" workbookViewId="0">
      <selection activeCell="E13" sqref="E13"/>
    </sheetView>
  </sheetViews>
  <sheetFormatPr defaultColWidth="9.6328125" defaultRowHeight="15"/>
  <cols>
    <col min="1" max="1" width="5" style="36" customWidth="1"/>
    <col min="2" max="2" width="7.1796875" style="36" customWidth="1"/>
    <col min="3" max="3" width="34.6328125" style="45" customWidth="1"/>
    <col min="4" max="4" width="6.453125" style="36" customWidth="1"/>
    <col min="5" max="5" width="8.36328125" style="36" customWidth="1"/>
    <col min="6" max="6" width="9.81640625" style="37" customWidth="1"/>
    <col min="7" max="7" width="11" style="38" customWidth="1"/>
    <col min="8" max="16384" width="9.6328125" style="36"/>
  </cols>
  <sheetData>
    <row r="1" spans="1:206" s="18" customFormat="1" ht="12.75" customHeight="1">
      <c r="A1" s="146"/>
      <c r="B1" s="143"/>
      <c r="C1" s="167"/>
      <c r="D1" s="167"/>
      <c r="E1" s="167"/>
      <c r="F1" s="167"/>
      <c r="G1" s="167"/>
    </row>
    <row r="2" spans="1:206" s="18" customFormat="1" ht="12.75" customHeight="1">
      <c r="A2" s="147"/>
      <c r="B2" s="143"/>
      <c r="C2" s="316" t="s">
        <v>124</v>
      </c>
      <c r="D2" s="316"/>
      <c r="E2" s="316"/>
      <c r="F2" s="261"/>
      <c r="G2" s="261"/>
    </row>
    <row r="3" spans="1:206" s="18" customFormat="1" ht="12.75" customHeight="1">
      <c r="A3" s="148"/>
      <c r="B3" s="143"/>
      <c r="C3" s="144"/>
      <c r="D3" s="145"/>
      <c r="E3" s="145"/>
      <c r="F3" s="317"/>
      <c r="G3" s="318"/>
      <c r="H3" s="19"/>
    </row>
    <row r="4" spans="1:206" s="18" customFormat="1" ht="12.75" customHeight="1">
      <c r="A4" s="147"/>
      <c r="B4" s="143"/>
      <c r="C4" s="262" t="s">
        <v>36</v>
      </c>
      <c r="D4" s="262"/>
      <c r="E4" s="262"/>
      <c r="F4" s="262"/>
      <c r="G4" s="262"/>
      <c r="H4" s="19"/>
      <c r="I4" s="19"/>
    </row>
    <row r="5" spans="1:206" s="47" customFormat="1" ht="15" customHeight="1">
      <c r="A5" s="149"/>
      <c r="B5" s="150"/>
      <c r="C5" s="109"/>
      <c r="D5" s="109"/>
      <c r="E5" s="109"/>
      <c r="F5" s="319"/>
      <c r="G5" s="319"/>
      <c r="H5" s="48"/>
      <c r="I5" s="110"/>
    </row>
    <row r="6" spans="1:206" s="18" customFormat="1" ht="12.75" customHeight="1">
      <c r="A6" s="141"/>
      <c r="B6" s="2" t="s">
        <v>1</v>
      </c>
      <c r="C6" s="142"/>
      <c r="D6" s="181"/>
      <c r="E6" s="181"/>
      <c r="F6" s="175" t="s">
        <v>6</v>
      </c>
      <c r="G6" s="120" t="s">
        <v>8</v>
      </c>
    </row>
    <row r="7" spans="1:206" s="18" customFormat="1" ht="12.75" customHeight="1">
      <c r="A7" s="46" t="s">
        <v>0</v>
      </c>
      <c r="B7" s="20" t="s">
        <v>2</v>
      </c>
      <c r="C7" s="40" t="s">
        <v>3</v>
      </c>
      <c r="D7" s="20" t="s">
        <v>4</v>
      </c>
      <c r="E7" s="20" t="s">
        <v>5</v>
      </c>
      <c r="F7" s="176" t="s">
        <v>7</v>
      </c>
      <c r="G7" s="122" t="s">
        <v>7</v>
      </c>
    </row>
    <row r="8" spans="1:206" s="21" customFormat="1" ht="12.75" customHeight="1">
      <c r="A8" s="10" t="s">
        <v>16</v>
      </c>
      <c r="B8" s="10" t="s">
        <v>14</v>
      </c>
      <c r="C8" s="1" t="s">
        <v>17</v>
      </c>
      <c r="D8" s="2"/>
      <c r="E8" s="193"/>
      <c r="F8" s="195"/>
      <c r="G8" s="194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</row>
    <row r="9" spans="1:206" s="21" customFormat="1" ht="12.75" customHeight="1">
      <c r="A9" s="11"/>
      <c r="B9" s="10" t="s">
        <v>32</v>
      </c>
      <c r="C9" s="1" t="s">
        <v>18</v>
      </c>
      <c r="D9" s="2"/>
      <c r="E9" s="9"/>
      <c r="F9" s="196"/>
      <c r="G9" s="197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</row>
    <row r="10" spans="1:206" s="21" customFormat="1" ht="12.75" customHeight="1">
      <c r="A10" s="11"/>
      <c r="B10" s="11"/>
      <c r="C10" s="3"/>
      <c r="D10" s="2"/>
      <c r="E10" s="9"/>
      <c r="F10" s="196"/>
      <c r="G10" s="197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</row>
    <row r="11" spans="1:206" s="21" customFormat="1" ht="12.75" customHeight="1">
      <c r="A11" s="10" t="s">
        <v>19</v>
      </c>
      <c r="B11" s="11" t="s">
        <v>12</v>
      </c>
      <c r="C11" s="1" t="s">
        <v>20</v>
      </c>
      <c r="D11" s="2"/>
      <c r="E11" s="9"/>
      <c r="F11" s="196"/>
      <c r="G11" s="197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</row>
    <row r="12" spans="1:206" s="21" customFormat="1" ht="12.75" customHeight="1">
      <c r="A12" s="11"/>
      <c r="B12" s="11"/>
      <c r="C12" s="3"/>
      <c r="D12" s="2"/>
      <c r="E12" s="9"/>
      <c r="F12" s="196"/>
      <c r="G12" s="197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</row>
    <row r="13" spans="1:206" s="21" customFormat="1" ht="12.75" customHeight="1">
      <c r="A13" s="11" t="s">
        <v>21</v>
      </c>
      <c r="B13" s="11" t="s">
        <v>13</v>
      </c>
      <c r="C13" s="3" t="s">
        <v>22</v>
      </c>
      <c r="D13" s="2" t="s">
        <v>11</v>
      </c>
      <c r="E13" s="9">
        <v>1</v>
      </c>
      <c r="F13" s="196"/>
      <c r="G13" s="170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</row>
    <row r="14" spans="1:206" s="21" customFormat="1" ht="12.75" customHeight="1">
      <c r="A14" s="11"/>
      <c r="B14" s="11"/>
      <c r="C14" s="3"/>
      <c r="D14" s="2"/>
      <c r="E14" s="9"/>
      <c r="F14" s="196"/>
      <c r="G14" s="197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</row>
    <row r="15" spans="1:206" s="21" customFormat="1" ht="12.75" customHeight="1">
      <c r="A15" s="11"/>
      <c r="B15" s="11"/>
      <c r="C15" s="3"/>
      <c r="D15" s="2"/>
      <c r="E15" s="9"/>
      <c r="F15" s="196"/>
      <c r="G15" s="197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</row>
    <row r="16" spans="1:206" s="21" customFormat="1" ht="12.75" customHeight="1">
      <c r="A16" s="11"/>
      <c r="B16" s="11" t="s">
        <v>15</v>
      </c>
      <c r="C16" s="23" t="s">
        <v>23</v>
      </c>
      <c r="D16" s="2"/>
      <c r="E16" s="9"/>
      <c r="F16" s="196"/>
      <c r="G16" s="197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</row>
    <row r="17" spans="1:206" s="21" customFormat="1" ht="12.75" customHeight="1">
      <c r="A17" s="11"/>
      <c r="B17" s="11"/>
      <c r="C17" s="3"/>
      <c r="D17" s="2"/>
      <c r="E17" s="9"/>
      <c r="F17" s="196"/>
      <c r="G17" s="197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</row>
    <row r="18" spans="1:206" s="21" customFormat="1" ht="12.75" customHeight="1">
      <c r="A18" s="11" t="s">
        <v>24</v>
      </c>
      <c r="B18" s="11" t="s">
        <v>25</v>
      </c>
      <c r="C18" s="4" t="s">
        <v>33</v>
      </c>
      <c r="D18" s="2"/>
      <c r="E18" s="9"/>
      <c r="F18" s="196"/>
      <c r="G18" s="197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</row>
    <row r="19" spans="1:206" s="21" customFormat="1" ht="12.75" customHeight="1">
      <c r="A19" s="12" t="s">
        <v>26</v>
      </c>
      <c r="B19" s="11"/>
      <c r="C19" s="3" t="s">
        <v>27</v>
      </c>
      <c r="D19" s="2" t="s">
        <v>11</v>
      </c>
      <c r="E19" s="9">
        <v>1</v>
      </c>
      <c r="F19" s="196"/>
      <c r="G19" s="170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</row>
    <row r="20" spans="1:206" s="21" customFormat="1" ht="12.75" customHeight="1">
      <c r="A20" s="11"/>
      <c r="B20" s="11"/>
      <c r="C20" s="3"/>
      <c r="D20" s="2"/>
      <c r="E20" s="9"/>
      <c r="F20" s="196"/>
      <c r="G20" s="197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</row>
    <row r="21" spans="1:206" s="21" customFormat="1" ht="12.75" customHeight="1">
      <c r="A21" s="12" t="s">
        <v>26</v>
      </c>
      <c r="B21" s="11"/>
      <c r="C21" s="3" t="s">
        <v>72</v>
      </c>
      <c r="D21" s="2" t="s">
        <v>11</v>
      </c>
      <c r="E21" s="9">
        <v>1</v>
      </c>
      <c r="F21" s="196"/>
      <c r="G21" s="170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</row>
    <row r="22" spans="1:206" s="21" customFormat="1" ht="12.75" customHeight="1">
      <c r="A22" s="11"/>
      <c r="B22" s="11"/>
      <c r="C22" s="3"/>
      <c r="D22" s="2"/>
      <c r="E22" s="9"/>
      <c r="F22" s="196"/>
      <c r="G22" s="197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</row>
    <row r="23" spans="1:206" s="21" customFormat="1" ht="12.75" customHeight="1">
      <c r="A23" s="12" t="s">
        <v>26</v>
      </c>
      <c r="B23" s="11"/>
      <c r="C23" s="3" t="s">
        <v>73</v>
      </c>
      <c r="D23" s="2" t="s">
        <v>11</v>
      </c>
      <c r="E23" s="9">
        <v>1</v>
      </c>
      <c r="F23" s="196"/>
      <c r="G23" s="170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</row>
    <row r="24" spans="1:206" s="21" customFormat="1" ht="12.75" customHeight="1">
      <c r="A24" s="11"/>
      <c r="B24" s="11"/>
      <c r="C24" s="3"/>
      <c r="D24" s="2"/>
      <c r="E24" s="9"/>
      <c r="F24" s="196"/>
      <c r="G24" s="197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</row>
    <row r="25" spans="1:206" s="21" customFormat="1" ht="12.75" customHeight="1">
      <c r="A25" s="12" t="s">
        <v>26</v>
      </c>
      <c r="B25" s="11"/>
      <c r="C25" s="3" t="s">
        <v>74</v>
      </c>
      <c r="D25" s="2" t="s">
        <v>11</v>
      </c>
      <c r="E25" s="9">
        <v>1</v>
      </c>
      <c r="F25" s="196"/>
      <c r="G25" s="170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</row>
    <row r="26" spans="1:206" s="21" customFormat="1" ht="12.75" customHeight="1">
      <c r="A26" s="11"/>
      <c r="B26" s="11"/>
      <c r="C26" s="3"/>
      <c r="D26" s="2"/>
      <c r="E26" s="9"/>
      <c r="F26" s="196"/>
      <c r="G26" s="197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</row>
    <row r="27" spans="1:206" s="21" customFormat="1" ht="12.75" customHeight="1">
      <c r="A27" s="12"/>
      <c r="B27" s="11"/>
      <c r="C27" s="3" t="s">
        <v>75</v>
      </c>
      <c r="D27" s="2" t="s">
        <v>11</v>
      </c>
      <c r="E27" s="9">
        <v>1</v>
      </c>
      <c r="F27" s="196"/>
      <c r="G27" s="170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</row>
    <row r="28" spans="1:206" s="21" customFormat="1" ht="12.75" customHeight="1">
      <c r="A28" s="12"/>
      <c r="B28" s="11"/>
      <c r="C28" s="3"/>
      <c r="D28" s="2"/>
      <c r="E28" s="9"/>
      <c r="F28" s="196"/>
      <c r="G28" s="197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</row>
    <row r="29" spans="1:206" s="21" customFormat="1" ht="12.75" customHeight="1">
      <c r="A29" s="12"/>
      <c r="B29" s="11"/>
      <c r="C29" s="3" t="s">
        <v>76</v>
      </c>
      <c r="D29" s="2" t="s">
        <v>11</v>
      </c>
      <c r="E29" s="9">
        <v>1</v>
      </c>
      <c r="F29" s="196"/>
      <c r="G29" s="170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</row>
    <row r="30" spans="1:206" s="21" customFormat="1" ht="12.75" customHeight="1">
      <c r="A30" s="11"/>
      <c r="B30" s="11"/>
      <c r="C30" s="3"/>
      <c r="D30" s="2"/>
      <c r="E30" s="9"/>
      <c r="F30" s="196"/>
      <c r="G30" s="197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</row>
    <row r="31" spans="1:206" s="21" customFormat="1" ht="12.75" customHeight="1">
      <c r="A31" s="105" t="s">
        <v>26</v>
      </c>
      <c r="B31" s="17" t="s">
        <v>10</v>
      </c>
      <c r="C31" s="106" t="s">
        <v>30</v>
      </c>
      <c r="D31" s="8" t="s">
        <v>11</v>
      </c>
      <c r="E31" s="9">
        <v>1</v>
      </c>
      <c r="F31" s="196"/>
      <c r="G31" s="170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</row>
    <row r="32" spans="1:206" s="21" customFormat="1" ht="12.75" customHeight="1">
      <c r="A32" s="25"/>
      <c r="B32" s="26"/>
      <c r="C32" s="41"/>
      <c r="D32" s="192"/>
      <c r="E32" s="27"/>
      <c r="F32" s="27"/>
      <c r="G32" s="28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</row>
    <row r="33" spans="1:206" s="21" customFormat="1" ht="12.75" customHeight="1">
      <c r="A33" s="15" t="s">
        <v>28</v>
      </c>
      <c r="B33" s="11" t="s">
        <v>62</v>
      </c>
      <c r="C33" s="1" t="s">
        <v>37</v>
      </c>
      <c r="D33" s="2"/>
      <c r="E33" s="9"/>
      <c r="F33" s="196"/>
      <c r="G33" s="197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</row>
    <row r="34" spans="1:206" s="21" customFormat="1" ht="12.75" customHeight="1">
      <c r="A34" s="15"/>
      <c r="B34" s="11"/>
      <c r="C34" s="30" t="s">
        <v>38</v>
      </c>
      <c r="D34" s="2"/>
      <c r="E34" s="9"/>
      <c r="F34" s="196"/>
      <c r="G34" s="197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</row>
    <row r="35" spans="1:206" s="21" customFormat="1" ht="12.75" customHeight="1">
      <c r="A35" s="15"/>
      <c r="B35" s="11"/>
      <c r="C35" s="39"/>
      <c r="D35" s="2"/>
      <c r="E35" s="9"/>
      <c r="F35" s="196"/>
      <c r="G35" s="197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</row>
    <row r="36" spans="1:206" s="21" customFormat="1" ht="12.75" customHeight="1">
      <c r="A36" s="15"/>
      <c r="B36" s="11"/>
      <c r="C36" s="4" t="s">
        <v>33</v>
      </c>
      <c r="D36" s="2"/>
      <c r="E36" s="9"/>
      <c r="F36" s="196"/>
      <c r="G36" s="197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</row>
    <row r="37" spans="1:206" s="21" customFormat="1" ht="12.75" customHeight="1">
      <c r="A37" s="15"/>
      <c r="B37" s="11"/>
      <c r="C37" s="39" t="s">
        <v>39</v>
      </c>
      <c r="D37" s="2" t="s">
        <v>35</v>
      </c>
      <c r="E37" s="9">
        <v>1</v>
      </c>
      <c r="F37" s="196"/>
      <c r="G37" s="170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</row>
    <row r="38" spans="1:206" s="21" customFormat="1" ht="12.75" customHeight="1">
      <c r="A38" s="15"/>
      <c r="B38" s="11"/>
      <c r="C38" s="39" t="s">
        <v>77</v>
      </c>
      <c r="D38" s="2" t="s">
        <v>11</v>
      </c>
      <c r="E38" s="9">
        <v>1</v>
      </c>
      <c r="F38" s="196"/>
      <c r="G38" s="170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</row>
    <row r="39" spans="1:206" s="21" customFormat="1" ht="22.8">
      <c r="A39" s="15"/>
      <c r="B39" s="11"/>
      <c r="C39" s="39" t="s">
        <v>78</v>
      </c>
      <c r="D39" s="2" t="s">
        <v>11</v>
      </c>
      <c r="E39" s="9">
        <v>1</v>
      </c>
      <c r="F39" s="196"/>
      <c r="G39" s="170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</row>
    <row r="40" spans="1:206" s="21" customFormat="1" ht="12.75" customHeight="1">
      <c r="A40" s="15"/>
      <c r="B40" s="11"/>
      <c r="C40" s="39" t="s">
        <v>79</v>
      </c>
      <c r="D40" s="2" t="s">
        <v>35</v>
      </c>
      <c r="E40" s="9">
        <v>1</v>
      </c>
      <c r="F40" s="196"/>
      <c r="G40" s="170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</row>
    <row r="41" spans="1:206" s="21" customFormat="1" ht="12.75" customHeight="1">
      <c r="A41" s="15"/>
      <c r="B41" s="11"/>
      <c r="C41" s="39"/>
      <c r="D41" s="2"/>
      <c r="E41" s="9"/>
      <c r="F41" s="196"/>
      <c r="G41" s="197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</row>
    <row r="42" spans="1:206" s="21" customFormat="1" ht="12.75" customHeight="1">
      <c r="A42" s="15" t="s">
        <v>29</v>
      </c>
      <c r="B42" s="31">
        <v>8.5</v>
      </c>
      <c r="C42" s="43" t="s">
        <v>40</v>
      </c>
      <c r="D42" s="2"/>
      <c r="E42" s="9"/>
      <c r="F42" s="196"/>
      <c r="G42" s="197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</row>
    <row r="43" spans="1:206" s="21" customFormat="1" ht="12.75" customHeight="1">
      <c r="A43" s="15"/>
      <c r="B43" s="11" t="s">
        <v>63</v>
      </c>
      <c r="C43" s="39" t="s">
        <v>70</v>
      </c>
      <c r="D43" s="2" t="s">
        <v>11</v>
      </c>
      <c r="E43" s="9">
        <v>1</v>
      </c>
      <c r="F43" s="196"/>
      <c r="G43" s="170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</row>
    <row r="44" spans="1:206" s="21" customFormat="1" ht="12.75" customHeight="1">
      <c r="A44" s="15"/>
      <c r="B44" s="11"/>
      <c r="C44" s="4"/>
      <c r="D44" s="2"/>
      <c r="E44" s="9"/>
      <c r="F44" s="196"/>
      <c r="G44" s="197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</row>
    <row r="45" spans="1:206" s="21" customFormat="1" ht="12.75" customHeight="1">
      <c r="A45" s="15"/>
      <c r="B45" s="11" t="s">
        <v>64</v>
      </c>
      <c r="C45" s="3" t="s">
        <v>41</v>
      </c>
      <c r="D45" s="2"/>
      <c r="E45" s="9"/>
      <c r="F45" s="196"/>
      <c r="G45" s="197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</row>
    <row r="46" spans="1:206" s="21" customFormat="1" ht="24" customHeight="1">
      <c r="A46" s="32"/>
      <c r="B46" s="11"/>
      <c r="C46" s="3" t="s">
        <v>71</v>
      </c>
      <c r="D46" s="2" t="s">
        <v>35</v>
      </c>
      <c r="E46" s="9">
        <v>1</v>
      </c>
      <c r="F46" s="196"/>
      <c r="G46" s="170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</row>
    <row r="47" spans="1:206" s="21" customFormat="1" ht="12.75" customHeight="1">
      <c r="A47" s="15"/>
      <c r="B47" s="11"/>
      <c r="C47" s="3"/>
      <c r="D47" s="2"/>
      <c r="E47" s="9"/>
      <c r="F47" s="196"/>
      <c r="G47" s="197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</row>
    <row r="48" spans="1:206" s="21" customFormat="1" ht="12.75" customHeight="1">
      <c r="A48" s="15" t="s">
        <v>69</v>
      </c>
      <c r="B48" s="31">
        <v>8.6</v>
      </c>
      <c r="C48" s="1" t="s">
        <v>42</v>
      </c>
      <c r="D48" s="2"/>
      <c r="E48" s="9"/>
      <c r="F48" s="196"/>
      <c r="G48" s="197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</row>
    <row r="49" spans="1:206" s="21" customFormat="1" ht="87" customHeight="1">
      <c r="A49" s="15"/>
      <c r="B49" s="11"/>
      <c r="C49" s="3" t="s">
        <v>58</v>
      </c>
      <c r="D49" s="2" t="s">
        <v>11</v>
      </c>
      <c r="E49" s="9">
        <v>1</v>
      </c>
      <c r="F49" s="196"/>
      <c r="G49" s="170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</row>
    <row r="50" spans="1:206" s="21" customFormat="1" ht="15.75" customHeight="1">
      <c r="A50" s="105"/>
      <c r="B50" s="17"/>
      <c r="C50" s="280"/>
      <c r="D50" s="281"/>
      <c r="E50" s="282"/>
      <c r="F50" s="283"/>
      <c r="G50" s="284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</row>
    <row r="51" spans="1:206" s="21" customFormat="1" ht="12.75" customHeight="1">
      <c r="A51" s="13"/>
      <c r="B51" s="14"/>
      <c r="C51" s="239" t="s">
        <v>115</v>
      </c>
      <c r="D51" s="285"/>
      <c r="E51" s="285"/>
      <c r="F51" s="286"/>
      <c r="G51" s="287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</row>
    <row r="52" spans="1:206" s="21" customFormat="1" ht="12.75" customHeight="1">
      <c r="A52" s="16"/>
      <c r="B52" s="16"/>
      <c r="C52" s="42"/>
      <c r="D52" s="6"/>
      <c r="E52" s="198"/>
      <c r="F52" s="198"/>
      <c r="G52" s="7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</row>
    <row r="53" spans="1:206" s="21" customFormat="1" ht="12.75" customHeight="1">
      <c r="C53" s="44"/>
      <c r="E53" s="29"/>
      <c r="F53" s="33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</row>
    <row r="54" spans="1:206" s="21" customFormat="1" ht="12.75" customHeight="1">
      <c r="C54" s="44"/>
      <c r="F54" s="34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</row>
    <row r="55" spans="1:206" s="21" customFormat="1" ht="12.75" customHeight="1">
      <c r="C55" s="44"/>
      <c r="F55" s="34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</row>
    <row r="56" spans="1:206" s="21" customFormat="1" ht="12.75" customHeight="1">
      <c r="C56" s="44"/>
      <c r="F56" s="34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</row>
    <row r="57" spans="1:206" s="21" customFormat="1" ht="12.75" customHeight="1">
      <c r="C57" s="44"/>
      <c r="F57" s="34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</row>
    <row r="58" spans="1:206" s="21" customFormat="1" ht="12.75" customHeight="1">
      <c r="C58" s="44"/>
      <c r="F58" s="34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</row>
    <row r="59" spans="1:206" s="21" customFormat="1" ht="12.75" customHeight="1">
      <c r="C59" s="44"/>
      <c r="F59" s="34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</row>
    <row r="60" spans="1:206" s="21" customFormat="1" ht="12.75" customHeight="1">
      <c r="C60" s="44"/>
      <c r="F60" s="34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</row>
    <row r="61" spans="1:206" s="21" customFormat="1" ht="12.75" customHeight="1">
      <c r="C61" s="44"/>
      <c r="F61" s="34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</row>
    <row r="62" spans="1:206" s="21" customFormat="1" ht="12.75" customHeight="1">
      <c r="C62" s="44"/>
      <c r="F62" s="34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</row>
    <row r="63" spans="1:206" s="21" customFormat="1" ht="12.75" customHeight="1">
      <c r="C63" s="44"/>
      <c r="F63" s="34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</row>
    <row r="64" spans="1:206" s="21" customFormat="1" ht="12.75" customHeight="1">
      <c r="C64" s="44"/>
      <c r="F64" s="34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</row>
    <row r="65" spans="3:199" s="21" customFormat="1" ht="12.75" customHeight="1">
      <c r="C65" s="44"/>
      <c r="F65" s="34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</row>
    <row r="66" spans="3:199" s="21" customFormat="1" ht="12.75" customHeight="1">
      <c r="C66" s="44"/>
      <c r="F66" s="34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</row>
    <row r="67" spans="3:199" s="21" customFormat="1" ht="12.75" customHeight="1">
      <c r="C67" s="44"/>
      <c r="F67" s="34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</row>
    <row r="68" spans="3:199" s="21" customFormat="1" ht="12.75" customHeight="1">
      <c r="C68" s="44"/>
      <c r="F68" s="34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</row>
    <row r="69" spans="3:199" s="21" customFormat="1" ht="12.75" customHeight="1">
      <c r="C69" s="44"/>
      <c r="F69" s="34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</row>
    <row r="70" spans="3:199" s="21" customFormat="1" ht="12.75" customHeight="1">
      <c r="C70" s="44"/>
      <c r="F70" s="34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</row>
    <row r="71" spans="3:199" s="21" customFormat="1" ht="12.75" customHeight="1">
      <c r="C71" s="44"/>
      <c r="F71" s="34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</row>
    <row r="72" spans="3:199" s="21" customFormat="1" ht="12.75" customHeight="1">
      <c r="C72" s="44"/>
      <c r="F72" s="34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</row>
    <row r="73" spans="3:199" s="21" customFormat="1" ht="12.75" customHeight="1">
      <c r="C73" s="44"/>
      <c r="F73" s="34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</row>
    <row r="74" spans="3:199" s="21" customFormat="1" ht="12.75" customHeight="1">
      <c r="C74" s="44"/>
      <c r="F74" s="34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</row>
    <row r="75" spans="3:199" s="21" customFormat="1" ht="12.75" customHeight="1">
      <c r="C75" s="44"/>
      <c r="F75" s="34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</row>
    <row r="76" spans="3:199" s="21" customFormat="1" ht="12.75" customHeight="1">
      <c r="C76" s="44"/>
      <c r="F76" s="34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</row>
    <row r="77" spans="3:199" s="21" customFormat="1" ht="12.75" customHeight="1">
      <c r="C77" s="44"/>
      <c r="F77" s="34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2"/>
      <c r="GN77" s="22"/>
      <c r="GO77" s="22"/>
      <c r="GP77" s="22"/>
      <c r="GQ77" s="22"/>
    </row>
    <row r="78" spans="3:199" s="21" customFormat="1" ht="12.75" customHeight="1">
      <c r="C78" s="44"/>
      <c r="F78" s="34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2"/>
      <c r="GN78" s="22"/>
      <c r="GO78" s="22"/>
      <c r="GP78" s="22"/>
      <c r="GQ78" s="22"/>
    </row>
    <row r="79" spans="3:199" s="21" customFormat="1" ht="12.75" customHeight="1">
      <c r="C79" s="44"/>
      <c r="F79" s="34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  <c r="FL79" s="22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2"/>
      <c r="GN79" s="22"/>
      <c r="GO79" s="22"/>
      <c r="GP79" s="22"/>
      <c r="GQ79" s="22"/>
    </row>
    <row r="80" spans="3:199" s="21" customFormat="1" ht="12.75" customHeight="1">
      <c r="C80" s="44"/>
      <c r="F80" s="34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</row>
    <row r="81" spans="3:199" s="21" customFormat="1" ht="12.75" customHeight="1">
      <c r="C81" s="44"/>
      <c r="F81" s="34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</row>
    <row r="82" spans="3:199" s="21" customFormat="1" ht="12.75" customHeight="1">
      <c r="C82" s="44"/>
      <c r="F82" s="34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</row>
    <row r="83" spans="3:199" s="21" customFormat="1" ht="12.75" customHeight="1">
      <c r="C83" s="44"/>
      <c r="F83" s="34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</row>
    <row r="84" spans="3:199" s="21" customFormat="1" ht="12.75" customHeight="1">
      <c r="C84" s="44"/>
      <c r="F84" s="34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</row>
    <row r="85" spans="3:199" s="21" customFormat="1" ht="12.75" customHeight="1">
      <c r="C85" s="44"/>
      <c r="F85" s="34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</row>
    <row r="86" spans="3:199" s="21" customFormat="1" ht="12.75" customHeight="1">
      <c r="C86" s="44"/>
      <c r="F86" s="34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</row>
    <row r="87" spans="3:199" s="21" customFormat="1" ht="12.75" customHeight="1">
      <c r="C87" s="44"/>
      <c r="F87" s="34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</row>
    <row r="88" spans="3:199" s="21" customFormat="1" ht="12.75" customHeight="1">
      <c r="C88" s="44"/>
      <c r="F88" s="34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</row>
    <row r="89" spans="3:199" s="21" customFormat="1" ht="12.75" customHeight="1">
      <c r="C89" s="44"/>
      <c r="F89" s="34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</row>
    <row r="90" spans="3:199" s="21" customFormat="1" ht="12.75" customHeight="1">
      <c r="C90" s="44"/>
      <c r="F90" s="34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</row>
    <row r="91" spans="3:199" s="21" customFormat="1" ht="12.75" customHeight="1">
      <c r="C91" s="44"/>
      <c r="F91" s="34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</row>
    <row r="92" spans="3:199" s="21" customFormat="1" ht="12.75" customHeight="1">
      <c r="C92" s="44"/>
      <c r="F92" s="34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</row>
    <row r="93" spans="3:199" s="21" customFormat="1" ht="12.75" customHeight="1">
      <c r="C93" s="44"/>
      <c r="F93" s="34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</row>
    <row r="94" spans="3:199" s="21" customFormat="1" ht="12.75" customHeight="1">
      <c r="C94" s="44"/>
      <c r="F94" s="34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</row>
    <row r="95" spans="3:199" s="21" customFormat="1" ht="12.75" customHeight="1">
      <c r="C95" s="44"/>
      <c r="F95" s="34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</row>
    <row r="96" spans="3:199" s="21" customFormat="1" ht="12.75" customHeight="1">
      <c r="C96" s="44"/>
      <c r="F96" s="34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</row>
    <row r="97" spans="3:199" s="21" customFormat="1" ht="12.75" customHeight="1">
      <c r="C97" s="44"/>
      <c r="F97" s="34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</row>
    <row r="98" spans="3:199" s="21" customFormat="1" ht="12.75" customHeight="1">
      <c r="C98" s="44"/>
      <c r="F98" s="34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</row>
    <row r="99" spans="3:199" s="21" customFormat="1" ht="12.75" customHeight="1">
      <c r="C99" s="44"/>
      <c r="F99" s="34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</row>
    <row r="100" spans="3:199" s="21" customFormat="1" ht="12.75" customHeight="1">
      <c r="C100" s="44"/>
      <c r="F100" s="34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</row>
    <row r="101" spans="3:199" s="21" customFormat="1" ht="12.75" customHeight="1">
      <c r="C101" s="44"/>
      <c r="F101" s="34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</row>
    <row r="102" spans="3:199" s="21" customFormat="1" ht="12.75" customHeight="1">
      <c r="C102" s="44"/>
      <c r="F102" s="34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</row>
    <row r="103" spans="3:199" s="21" customFormat="1" ht="12.75" customHeight="1">
      <c r="C103" s="44"/>
      <c r="F103" s="34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</row>
    <row r="104" spans="3:199" s="21" customFormat="1" ht="12.75" customHeight="1">
      <c r="C104" s="44"/>
      <c r="F104" s="34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</row>
    <row r="105" spans="3:199" s="21" customFormat="1" ht="12.75" customHeight="1">
      <c r="C105" s="44"/>
      <c r="F105" s="34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</row>
    <row r="106" spans="3:199" s="21" customFormat="1" ht="12.75" customHeight="1">
      <c r="C106" s="44"/>
      <c r="F106" s="34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</row>
    <row r="107" spans="3:199" s="21" customFormat="1" ht="12.75" customHeight="1">
      <c r="C107" s="44"/>
      <c r="F107" s="34"/>
    </row>
    <row r="108" spans="3:199" s="21" customFormat="1" ht="12.75" customHeight="1">
      <c r="C108" s="44"/>
      <c r="F108" s="34"/>
    </row>
    <row r="109" spans="3:199" s="21" customFormat="1" ht="12.75" customHeight="1">
      <c r="C109" s="44"/>
      <c r="F109" s="34"/>
    </row>
    <row r="110" spans="3:199" s="21" customFormat="1" ht="12.75" customHeight="1">
      <c r="C110" s="44"/>
      <c r="F110" s="34"/>
    </row>
    <row r="111" spans="3:199" s="21" customFormat="1" ht="12.75" customHeight="1">
      <c r="C111" s="44"/>
      <c r="F111" s="34"/>
    </row>
    <row r="112" spans="3:199" s="21" customFormat="1" ht="12.75" customHeight="1">
      <c r="C112" s="44"/>
      <c r="F112" s="34"/>
    </row>
    <row r="113" spans="3:6" s="21" customFormat="1" ht="12.75" customHeight="1">
      <c r="C113" s="44"/>
      <c r="F113" s="34"/>
    </row>
    <row r="114" spans="3:6" s="21" customFormat="1" ht="12.75" customHeight="1">
      <c r="C114" s="44"/>
      <c r="F114" s="34"/>
    </row>
    <row r="115" spans="3:6" s="21" customFormat="1" ht="12.75" customHeight="1">
      <c r="C115" s="44"/>
      <c r="F115" s="34"/>
    </row>
    <row r="116" spans="3:6" s="21" customFormat="1" ht="12.75" customHeight="1">
      <c r="C116" s="44"/>
      <c r="F116" s="34"/>
    </row>
    <row r="117" spans="3:6" s="21" customFormat="1" ht="12.75" customHeight="1">
      <c r="C117" s="44"/>
      <c r="F117" s="34"/>
    </row>
    <row r="118" spans="3:6" s="21" customFormat="1" ht="12.75" customHeight="1">
      <c r="C118" s="44"/>
      <c r="F118" s="34"/>
    </row>
    <row r="119" spans="3:6" s="21" customFormat="1" ht="12.75" customHeight="1">
      <c r="C119" s="44"/>
      <c r="F119" s="34"/>
    </row>
    <row r="120" spans="3:6" s="21" customFormat="1" ht="12.75" customHeight="1">
      <c r="C120" s="44"/>
      <c r="F120" s="34"/>
    </row>
    <row r="121" spans="3:6" s="21" customFormat="1" ht="12.75" customHeight="1">
      <c r="C121" s="44"/>
      <c r="F121" s="34"/>
    </row>
    <row r="122" spans="3:6" s="21" customFormat="1" ht="12.75" customHeight="1">
      <c r="C122" s="44"/>
      <c r="F122" s="34"/>
    </row>
    <row r="123" spans="3:6" s="21" customFormat="1" ht="12.75" customHeight="1">
      <c r="C123" s="44"/>
      <c r="F123" s="34"/>
    </row>
    <row r="124" spans="3:6" s="21" customFormat="1" ht="12.75" customHeight="1">
      <c r="C124" s="44"/>
      <c r="F124" s="34"/>
    </row>
    <row r="125" spans="3:6" s="21" customFormat="1" ht="12.75" customHeight="1">
      <c r="C125" s="44"/>
      <c r="F125" s="34"/>
    </row>
    <row r="126" spans="3:6" s="21" customFormat="1" ht="12.75" customHeight="1">
      <c r="C126" s="44"/>
      <c r="F126" s="34"/>
    </row>
    <row r="127" spans="3:6" s="21" customFormat="1" ht="12.75" customHeight="1">
      <c r="C127" s="44"/>
      <c r="F127" s="34"/>
    </row>
    <row r="128" spans="3:6" s="21" customFormat="1" ht="12.75" customHeight="1">
      <c r="C128" s="44"/>
      <c r="F128" s="34"/>
    </row>
    <row r="129" spans="3:6" s="21" customFormat="1" ht="12.75" customHeight="1">
      <c r="C129" s="44"/>
      <c r="F129" s="34"/>
    </row>
    <row r="130" spans="3:6" s="21" customFormat="1" ht="12.75" customHeight="1">
      <c r="C130" s="44"/>
      <c r="F130" s="34"/>
    </row>
    <row r="131" spans="3:6" s="21" customFormat="1" ht="12.75" customHeight="1">
      <c r="C131" s="44"/>
      <c r="F131" s="34"/>
    </row>
    <row r="132" spans="3:6" s="21" customFormat="1" ht="12.75" customHeight="1">
      <c r="C132" s="44"/>
      <c r="F132" s="34"/>
    </row>
    <row r="133" spans="3:6" s="21" customFormat="1" ht="12.75" customHeight="1">
      <c r="C133" s="44"/>
      <c r="F133" s="34"/>
    </row>
    <row r="134" spans="3:6" s="21" customFormat="1" ht="12.75" customHeight="1">
      <c r="C134" s="44"/>
      <c r="F134" s="34"/>
    </row>
    <row r="135" spans="3:6" s="21" customFormat="1" ht="12.75" customHeight="1">
      <c r="C135" s="44"/>
      <c r="F135" s="34"/>
    </row>
    <row r="136" spans="3:6" s="21" customFormat="1" ht="12.75" customHeight="1">
      <c r="C136" s="44"/>
      <c r="F136" s="34"/>
    </row>
    <row r="137" spans="3:6" s="21" customFormat="1" ht="12.75" customHeight="1">
      <c r="C137" s="44"/>
      <c r="F137" s="34"/>
    </row>
    <row r="138" spans="3:6" s="21" customFormat="1" ht="12.75" customHeight="1">
      <c r="C138" s="44"/>
      <c r="F138" s="34"/>
    </row>
    <row r="139" spans="3:6" s="21" customFormat="1" ht="12.75" customHeight="1">
      <c r="C139" s="44"/>
      <c r="F139" s="34"/>
    </row>
    <row r="140" spans="3:6" s="21" customFormat="1" ht="12.75" customHeight="1">
      <c r="C140" s="44"/>
      <c r="F140" s="34"/>
    </row>
    <row r="141" spans="3:6" s="21" customFormat="1" ht="12.75" customHeight="1">
      <c r="C141" s="44"/>
      <c r="F141" s="34"/>
    </row>
    <row r="142" spans="3:6" s="21" customFormat="1" ht="12.75" customHeight="1">
      <c r="C142" s="44"/>
      <c r="F142" s="34"/>
    </row>
    <row r="143" spans="3:6" s="21" customFormat="1" ht="12.75" customHeight="1">
      <c r="C143" s="44"/>
      <c r="F143" s="34"/>
    </row>
    <row r="144" spans="3:6" s="21" customFormat="1" ht="12.75" customHeight="1">
      <c r="C144" s="44"/>
      <c r="F144" s="34"/>
    </row>
    <row r="145" spans="3:6" s="21" customFormat="1" ht="12.75" customHeight="1">
      <c r="C145" s="44"/>
      <c r="F145" s="34"/>
    </row>
    <row r="146" spans="3:6" s="21" customFormat="1" ht="12.75" customHeight="1">
      <c r="C146" s="44"/>
      <c r="F146" s="34"/>
    </row>
    <row r="147" spans="3:6" s="21" customFormat="1" ht="12.75" customHeight="1">
      <c r="C147" s="44"/>
      <c r="F147" s="34"/>
    </row>
    <row r="148" spans="3:6" s="21" customFormat="1" ht="12.75" customHeight="1">
      <c r="C148" s="44"/>
      <c r="F148" s="34"/>
    </row>
    <row r="149" spans="3:6" s="21" customFormat="1" ht="12.75" customHeight="1">
      <c r="C149" s="44"/>
      <c r="F149" s="34"/>
    </row>
    <row r="150" spans="3:6" s="21" customFormat="1" ht="12.75" customHeight="1">
      <c r="C150" s="44"/>
      <c r="F150" s="34"/>
    </row>
    <row r="151" spans="3:6" s="21" customFormat="1" ht="12.75" customHeight="1">
      <c r="C151" s="44"/>
      <c r="F151" s="34"/>
    </row>
    <row r="152" spans="3:6" s="21" customFormat="1" ht="12.75" customHeight="1">
      <c r="C152" s="44"/>
      <c r="F152" s="34"/>
    </row>
    <row r="153" spans="3:6" s="21" customFormat="1" ht="12.75" customHeight="1">
      <c r="C153" s="44"/>
      <c r="F153" s="34"/>
    </row>
    <row r="154" spans="3:6" s="21" customFormat="1" ht="12.75" customHeight="1">
      <c r="C154" s="44"/>
      <c r="F154" s="34"/>
    </row>
    <row r="155" spans="3:6" s="21" customFormat="1" ht="12.75" customHeight="1">
      <c r="C155" s="44"/>
      <c r="F155" s="34"/>
    </row>
    <row r="156" spans="3:6" s="21" customFormat="1" ht="12.75" customHeight="1">
      <c r="C156" s="44"/>
      <c r="F156" s="34"/>
    </row>
    <row r="157" spans="3:6" s="21" customFormat="1" ht="12.75" customHeight="1">
      <c r="C157" s="44"/>
      <c r="F157" s="34"/>
    </row>
    <row r="158" spans="3:6" s="21" customFormat="1" ht="12.75" customHeight="1">
      <c r="C158" s="44"/>
      <c r="F158" s="34"/>
    </row>
    <row r="159" spans="3:6" s="21" customFormat="1" ht="12.75" customHeight="1">
      <c r="C159" s="44"/>
      <c r="F159" s="34"/>
    </row>
    <row r="160" spans="3:6" s="21" customFormat="1" ht="12.75" customHeight="1">
      <c r="C160" s="44"/>
      <c r="F160" s="34"/>
    </row>
    <row r="161" spans="3:6" s="21" customFormat="1" ht="12.75" customHeight="1">
      <c r="C161" s="44"/>
      <c r="F161" s="34"/>
    </row>
    <row r="162" spans="3:6" s="21" customFormat="1" ht="12.75" customHeight="1">
      <c r="C162" s="44"/>
      <c r="F162" s="34"/>
    </row>
    <row r="163" spans="3:6" s="21" customFormat="1" ht="12.75" customHeight="1">
      <c r="C163" s="44"/>
      <c r="F163" s="34"/>
    </row>
    <row r="164" spans="3:6" s="21" customFormat="1" ht="12.75" customHeight="1">
      <c r="C164" s="44"/>
      <c r="F164" s="34"/>
    </row>
    <row r="165" spans="3:6" s="21" customFormat="1" ht="12.75" customHeight="1">
      <c r="C165" s="44"/>
      <c r="F165" s="34"/>
    </row>
    <row r="166" spans="3:6" s="21" customFormat="1" ht="165.75" customHeight="1">
      <c r="C166" s="44"/>
      <c r="F166" s="34"/>
    </row>
    <row r="167" spans="3:6" s="21" customFormat="1" ht="12.75" customHeight="1">
      <c r="C167" s="44"/>
      <c r="F167" s="34"/>
    </row>
    <row r="168" spans="3:6" s="21" customFormat="1" ht="153" customHeight="1">
      <c r="C168" s="44"/>
      <c r="F168" s="34"/>
    </row>
    <row r="169" spans="3:6" s="21" customFormat="1" ht="12.75" customHeight="1">
      <c r="C169" s="44"/>
      <c r="F169" s="34"/>
    </row>
    <row r="170" spans="3:6" s="21" customFormat="1" ht="12.75" customHeight="1">
      <c r="C170" s="44"/>
      <c r="F170" s="34"/>
    </row>
    <row r="171" spans="3:6" s="21" customFormat="1" ht="38.25" customHeight="1">
      <c r="C171" s="44"/>
      <c r="F171" s="34"/>
    </row>
    <row r="172" spans="3:6" s="21" customFormat="1" ht="12.75" customHeight="1">
      <c r="C172" s="44"/>
      <c r="F172" s="34"/>
    </row>
    <row r="173" spans="3:6" s="21" customFormat="1" ht="12.75" customHeight="1">
      <c r="C173" s="44"/>
      <c r="F173" s="34"/>
    </row>
    <row r="174" spans="3:6" s="21" customFormat="1" ht="12.75" customHeight="1">
      <c r="C174" s="44"/>
      <c r="F174" s="34"/>
    </row>
    <row r="175" spans="3:6" s="21" customFormat="1" ht="102" customHeight="1">
      <c r="C175" s="44"/>
      <c r="F175" s="34"/>
    </row>
    <row r="176" spans="3:6" s="21" customFormat="1" ht="12.75" customHeight="1">
      <c r="C176" s="44"/>
      <c r="F176" s="34"/>
    </row>
    <row r="177" spans="3:6" s="21" customFormat="1" ht="12.75" customHeight="1">
      <c r="C177" s="44"/>
      <c r="F177" s="34"/>
    </row>
    <row r="178" spans="3:6" s="21" customFormat="1" ht="12.75" customHeight="1">
      <c r="C178" s="44"/>
      <c r="F178" s="34"/>
    </row>
    <row r="179" spans="3:6" s="21" customFormat="1" ht="51" customHeight="1">
      <c r="C179" s="44"/>
      <c r="F179" s="34"/>
    </row>
    <row r="180" spans="3:6" s="21" customFormat="1" ht="8.25" customHeight="1">
      <c r="C180" s="44"/>
      <c r="F180" s="34"/>
    </row>
    <row r="181" spans="3:6" s="21" customFormat="1" ht="12.75" customHeight="1">
      <c r="C181" s="44"/>
      <c r="F181" s="34"/>
    </row>
    <row r="182" spans="3:6" s="21" customFormat="1" ht="12.75" customHeight="1">
      <c r="C182" s="44"/>
      <c r="F182" s="34"/>
    </row>
    <row r="183" spans="3:6" s="21" customFormat="1" ht="12.75" customHeight="1">
      <c r="C183" s="44"/>
      <c r="F183" s="34"/>
    </row>
    <row r="184" spans="3:6" s="21" customFormat="1" ht="12.75" customHeight="1">
      <c r="C184" s="44"/>
      <c r="F184" s="34"/>
    </row>
    <row r="185" spans="3:6" s="21" customFormat="1" ht="12.75" customHeight="1">
      <c r="C185" s="44"/>
      <c r="F185" s="34"/>
    </row>
    <row r="186" spans="3:6" s="21" customFormat="1" ht="63.75" customHeight="1">
      <c r="C186" s="44"/>
      <c r="F186" s="34"/>
    </row>
    <row r="187" spans="3:6" s="21" customFormat="1" ht="12.75" customHeight="1">
      <c r="C187" s="44"/>
      <c r="F187" s="34"/>
    </row>
    <row r="188" spans="3:6" s="21" customFormat="1" ht="12.75" customHeight="1">
      <c r="C188" s="44"/>
      <c r="F188" s="34"/>
    </row>
    <row r="189" spans="3:6" s="21" customFormat="1" ht="12.75" customHeight="1">
      <c r="C189" s="44"/>
      <c r="F189" s="34"/>
    </row>
    <row r="190" spans="3:6" s="21" customFormat="1" ht="63.75" customHeight="1">
      <c r="C190" s="44"/>
      <c r="F190" s="34"/>
    </row>
    <row r="191" spans="3:6" s="21" customFormat="1" ht="12.75" customHeight="1">
      <c r="C191" s="44"/>
      <c r="F191" s="34"/>
    </row>
    <row r="192" spans="3:6" s="21" customFormat="1" ht="25.5" customHeight="1">
      <c r="C192" s="44"/>
      <c r="F192" s="34"/>
    </row>
    <row r="193" spans="3:6" s="21" customFormat="1" ht="12.75" customHeight="1">
      <c r="C193" s="44"/>
      <c r="F193" s="34"/>
    </row>
    <row r="194" spans="3:6" s="21" customFormat="1" ht="12.75" customHeight="1">
      <c r="C194" s="44"/>
      <c r="F194" s="34"/>
    </row>
    <row r="195" spans="3:6" s="21" customFormat="1" ht="12.75" customHeight="1">
      <c r="C195" s="44"/>
      <c r="F195" s="34"/>
    </row>
    <row r="196" spans="3:6" s="21" customFormat="1" ht="12.75" customHeight="1">
      <c r="C196" s="44"/>
      <c r="F196" s="34"/>
    </row>
    <row r="197" spans="3:6" s="21" customFormat="1" ht="12.75" customHeight="1">
      <c r="C197" s="44"/>
      <c r="F197" s="34"/>
    </row>
    <row r="198" spans="3:6" s="21" customFormat="1" ht="12.75" customHeight="1">
      <c r="C198" s="44"/>
      <c r="F198" s="34"/>
    </row>
    <row r="199" spans="3:6" s="21" customFormat="1" ht="12.75" customHeight="1">
      <c r="C199" s="44"/>
      <c r="F199" s="34"/>
    </row>
    <row r="200" spans="3:6" s="21" customFormat="1" ht="12.75" customHeight="1">
      <c r="C200" s="44"/>
      <c r="F200" s="34"/>
    </row>
    <row r="201" spans="3:6" s="21" customFormat="1" ht="12.75" customHeight="1">
      <c r="C201" s="44"/>
      <c r="F201" s="34"/>
    </row>
    <row r="202" spans="3:6" s="21" customFormat="1" ht="12.75" customHeight="1">
      <c r="C202" s="44"/>
      <c r="F202" s="34"/>
    </row>
    <row r="203" spans="3:6" s="21" customFormat="1" ht="12.75" customHeight="1">
      <c r="C203" s="44"/>
      <c r="F203" s="34"/>
    </row>
    <row r="204" spans="3:6" s="21" customFormat="1" ht="12.75" customHeight="1">
      <c r="C204" s="44"/>
      <c r="F204" s="34"/>
    </row>
    <row r="205" spans="3:6" s="21" customFormat="1" ht="12.75" customHeight="1">
      <c r="C205" s="44"/>
      <c r="F205" s="34"/>
    </row>
    <row r="206" spans="3:6" s="21" customFormat="1" ht="12.75" customHeight="1">
      <c r="C206" s="44"/>
      <c r="F206" s="34"/>
    </row>
    <row r="207" spans="3:6" s="21" customFormat="1" ht="12.75" customHeight="1">
      <c r="C207" s="44"/>
      <c r="F207" s="34"/>
    </row>
    <row r="208" spans="3:6" s="21" customFormat="1" ht="12.75" customHeight="1">
      <c r="C208" s="44"/>
      <c r="F208" s="34"/>
    </row>
    <row r="209" spans="3:6" s="21" customFormat="1" ht="12.75" customHeight="1">
      <c r="C209" s="44"/>
      <c r="F209" s="34"/>
    </row>
    <row r="210" spans="3:6" s="21" customFormat="1" ht="12.75" customHeight="1">
      <c r="C210" s="44"/>
      <c r="F210" s="34"/>
    </row>
    <row r="211" spans="3:6" s="21" customFormat="1" ht="12.75" customHeight="1">
      <c r="C211" s="44"/>
      <c r="F211" s="34"/>
    </row>
    <row r="212" spans="3:6" s="21" customFormat="1" ht="12.75" customHeight="1">
      <c r="C212" s="44"/>
      <c r="F212" s="34"/>
    </row>
    <row r="213" spans="3:6" s="21" customFormat="1" ht="12.75" customHeight="1">
      <c r="C213" s="44"/>
      <c r="F213" s="34"/>
    </row>
    <row r="214" spans="3:6" s="21" customFormat="1" ht="24.75" customHeight="1">
      <c r="C214" s="44"/>
      <c r="F214" s="34"/>
    </row>
    <row r="215" spans="3:6" s="21" customFormat="1" ht="12.75" customHeight="1">
      <c r="C215" s="44"/>
      <c r="F215" s="34"/>
    </row>
    <row r="216" spans="3:6" s="21" customFormat="1" ht="12.75" customHeight="1">
      <c r="C216" s="44"/>
      <c r="F216" s="34"/>
    </row>
    <row r="217" spans="3:6" s="21" customFormat="1" ht="12.75" customHeight="1">
      <c r="C217" s="44"/>
      <c r="F217" s="34"/>
    </row>
    <row r="218" spans="3:6" s="21" customFormat="1" ht="12.75" customHeight="1">
      <c r="C218" s="44"/>
      <c r="F218" s="34"/>
    </row>
    <row r="219" spans="3:6" s="21" customFormat="1" ht="12.75" customHeight="1">
      <c r="C219" s="44"/>
      <c r="F219" s="34"/>
    </row>
    <row r="220" spans="3:6" s="21" customFormat="1" ht="12.75" customHeight="1">
      <c r="C220" s="44"/>
      <c r="F220" s="34"/>
    </row>
    <row r="221" spans="3:6" s="21" customFormat="1" ht="12.75" customHeight="1">
      <c r="C221" s="44"/>
      <c r="F221" s="34"/>
    </row>
    <row r="222" spans="3:6" s="21" customFormat="1" ht="12.75" customHeight="1">
      <c r="C222" s="44"/>
      <c r="F222" s="34"/>
    </row>
    <row r="223" spans="3:6" s="21" customFormat="1" ht="12.75" customHeight="1">
      <c r="C223" s="44"/>
      <c r="F223" s="34"/>
    </row>
    <row r="224" spans="3:6" s="21" customFormat="1" ht="12.75" customHeight="1">
      <c r="C224" s="44"/>
      <c r="F224" s="34"/>
    </row>
    <row r="225" spans="3:6" s="21" customFormat="1" ht="12.75" customHeight="1">
      <c r="C225" s="44"/>
      <c r="F225" s="34"/>
    </row>
    <row r="226" spans="3:6" s="21" customFormat="1" ht="12.75" customHeight="1">
      <c r="C226" s="44"/>
      <c r="F226" s="34"/>
    </row>
    <row r="227" spans="3:6" s="21" customFormat="1" ht="12.75" customHeight="1">
      <c r="C227" s="44"/>
      <c r="F227" s="34"/>
    </row>
    <row r="228" spans="3:6" s="21" customFormat="1" ht="12.75" customHeight="1">
      <c r="C228" s="44"/>
      <c r="F228" s="34"/>
    </row>
    <row r="229" spans="3:6" s="21" customFormat="1" ht="12.75" customHeight="1">
      <c r="C229" s="44"/>
      <c r="F229" s="34"/>
    </row>
    <row r="230" spans="3:6" s="21" customFormat="1" ht="12.75" customHeight="1">
      <c r="C230" s="44"/>
      <c r="D230" s="34"/>
      <c r="F230" s="34"/>
    </row>
    <row r="231" spans="3:6" s="21" customFormat="1" ht="12.75" customHeight="1">
      <c r="C231" s="44"/>
      <c r="F231" s="34"/>
    </row>
    <row r="232" spans="3:6" s="21" customFormat="1" ht="12.75" customHeight="1">
      <c r="C232" s="44"/>
      <c r="F232" s="34"/>
    </row>
    <row r="233" spans="3:6" s="21" customFormat="1" ht="12.75" customHeight="1">
      <c r="C233" s="44"/>
      <c r="F233" s="34"/>
    </row>
    <row r="234" spans="3:6" s="21" customFormat="1" ht="12.75" customHeight="1">
      <c r="C234" s="44"/>
      <c r="F234" s="34"/>
    </row>
    <row r="235" spans="3:6" s="21" customFormat="1" ht="12.75" customHeight="1">
      <c r="C235" s="44"/>
      <c r="F235" s="34"/>
    </row>
    <row r="236" spans="3:6" s="21" customFormat="1" ht="12.75" customHeight="1">
      <c r="C236" s="44"/>
      <c r="F236" s="34"/>
    </row>
    <row r="237" spans="3:6" s="21" customFormat="1" ht="12.75" customHeight="1">
      <c r="C237" s="44"/>
      <c r="F237" s="34"/>
    </row>
    <row r="238" spans="3:6" s="21" customFormat="1" ht="12.75" customHeight="1">
      <c r="C238" s="44"/>
      <c r="F238" s="34"/>
    </row>
    <row r="239" spans="3:6" s="21" customFormat="1" ht="12.75" customHeight="1">
      <c r="C239" s="44"/>
      <c r="F239" s="34"/>
    </row>
    <row r="240" spans="3:6" s="21" customFormat="1" ht="12.75" customHeight="1">
      <c r="C240" s="44"/>
      <c r="F240" s="34"/>
    </row>
    <row r="241" spans="3:6" s="21" customFormat="1" ht="12.75" customHeight="1">
      <c r="C241" s="44"/>
      <c r="F241" s="34"/>
    </row>
    <row r="242" spans="3:6" s="21" customFormat="1" ht="12.75" customHeight="1">
      <c r="C242" s="44"/>
      <c r="F242" s="34"/>
    </row>
    <row r="243" spans="3:6" s="21" customFormat="1" ht="12.75" customHeight="1">
      <c r="C243" s="44"/>
      <c r="F243" s="34"/>
    </row>
    <row r="244" spans="3:6" s="21" customFormat="1" ht="12.75" customHeight="1">
      <c r="C244" s="44"/>
      <c r="F244" s="34"/>
    </row>
    <row r="245" spans="3:6" s="21" customFormat="1" ht="12.75" customHeight="1">
      <c r="C245" s="44"/>
      <c r="F245" s="34"/>
    </row>
    <row r="246" spans="3:6" s="21" customFormat="1" ht="12.75" customHeight="1">
      <c r="C246" s="44"/>
      <c r="F246" s="34"/>
    </row>
    <row r="247" spans="3:6" s="21" customFormat="1" ht="12.75" customHeight="1">
      <c r="C247" s="44"/>
      <c r="F247" s="34"/>
    </row>
    <row r="248" spans="3:6" s="21" customFormat="1" ht="12.75" customHeight="1">
      <c r="C248" s="44"/>
      <c r="F248" s="34"/>
    </row>
    <row r="249" spans="3:6" s="21" customFormat="1" ht="12.75" customHeight="1">
      <c r="C249" s="44"/>
      <c r="F249" s="34"/>
    </row>
    <row r="250" spans="3:6" s="21" customFormat="1" ht="12.75" customHeight="1">
      <c r="C250" s="44"/>
      <c r="F250" s="34"/>
    </row>
    <row r="251" spans="3:6" s="21" customFormat="1" ht="12.75" customHeight="1">
      <c r="C251" s="44"/>
      <c r="F251" s="34"/>
    </row>
    <row r="252" spans="3:6" s="21" customFormat="1" ht="12.75" customHeight="1">
      <c r="C252" s="44"/>
      <c r="F252" s="34"/>
    </row>
    <row r="253" spans="3:6" s="21" customFormat="1" ht="12.75" customHeight="1">
      <c r="C253" s="44"/>
      <c r="F253" s="34"/>
    </row>
    <row r="254" spans="3:6" s="21" customFormat="1" ht="12.75" customHeight="1">
      <c r="C254" s="44"/>
      <c r="F254" s="34"/>
    </row>
    <row r="255" spans="3:6" s="21" customFormat="1" ht="12.75" customHeight="1">
      <c r="C255" s="44"/>
      <c r="F255" s="34"/>
    </row>
    <row r="256" spans="3:6" s="21" customFormat="1" ht="12.75" customHeight="1">
      <c r="C256" s="44"/>
      <c r="F256" s="34"/>
    </row>
    <row r="257" spans="3:6" s="21" customFormat="1" ht="12.75" customHeight="1">
      <c r="C257" s="44"/>
      <c r="F257" s="34"/>
    </row>
    <row r="258" spans="3:6" s="21" customFormat="1" ht="12.75" customHeight="1">
      <c r="C258" s="44"/>
      <c r="F258" s="34"/>
    </row>
    <row r="259" spans="3:6" s="21" customFormat="1" ht="12.75" customHeight="1">
      <c r="C259" s="44"/>
      <c r="F259" s="34"/>
    </row>
    <row r="260" spans="3:6" s="21" customFormat="1" ht="12.75" customHeight="1">
      <c r="C260" s="44"/>
      <c r="F260" s="34"/>
    </row>
    <row r="261" spans="3:6" s="21" customFormat="1" ht="12.75" customHeight="1">
      <c r="C261" s="44"/>
      <c r="F261" s="34"/>
    </row>
    <row r="262" spans="3:6" s="21" customFormat="1" ht="12.75" customHeight="1">
      <c r="C262" s="44"/>
      <c r="F262" s="34"/>
    </row>
    <row r="263" spans="3:6" s="21" customFormat="1" ht="12.75" customHeight="1">
      <c r="C263" s="44"/>
      <c r="F263" s="34"/>
    </row>
    <row r="264" spans="3:6" s="21" customFormat="1" ht="12.75" customHeight="1">
      <c r="C264" s="44"/>
      <c r="F264" s="34"/>
    </row>
    <row r="265" spans="3:6" s="21" customFormat="1" ht="12.75" customHeight="1">
      <c r="C265" s="44"/>
      <c r="F265" s="34"/>
    </row>
    <row r="266" spans="3:6" s="21" customFormat="1" ht="12.75" customHeight="1">
      <c r="C266" s="44"/>
      <c r="F266" s="34"/>
    </row>
    <row r="267" spans="3:6" s="21" customFormat="1" ht="12.75" customHeight="1">
      <c r="C267" s="44"/>
      <c r="F267" s="34"/>
    </row>
    <row r="268" spans="3:6" s="21" customFormat="1" ht="12.75" customHeight="1">
      <c r="C268" s="44"/>
      <c r="F268" s="34"/>
    </row>
    <row r="269" spans="3:6" s="21" customFormat="1" ht="12.75" customHeight="1">
      <c r="C269" s="44"/>
      <c r="F269" s="34"/>
    </row>
    <row r="270" spans="3:6" s="21" customFormat="1" ht="12.75" customHeight="1">
      <c r="C270" s="44"/>
      <c r="F270" s="34"/>
    </row>
    <row r="271" spans="3:6" s="21" customFormat="1" ht="12.75" customHeight="1">
      <c r="C271" s="44"/>
      <c r="F271" s="34"/>
    </row>
    <row r="272" spans="3:6" s="21" customFormat="1" ht="12.75" customHeight="1">
      <c r="C272" s="44"/>
      <c r="F272" s="34"/>
    </row>
    <row r="273" spans="3:6" s="21" customFormat="1" ht="12.75" customHeight="1">
      <c r="C273" s="44"/>
      <c r="F273" s="34"/>
    </row>
    <row r="274" spans="3:6" s="21" customFormat="1" ht="12.75" customHeight="1">
      <c r="C274" s="44"/>
      <c r="F274" s="34"/>
    </row>
    <row r="275" spans="3:6" s="21" customFormat="1" ht="12.75" customHeight="1">
      <c r="C275" s="44"/>
      <c r="F275" s="34"/>
    </row>
    <row r="276" spans="3:6" s="21" customFormat="1" ht="12.75" customHeight="1">
      <c r="C276" s="44"/>
      <c r="F276" s="34"/>
    </row>
    <row r="277" spans="3:6" s="21" customFormat="1" ht="12.75" customHeight="1">
      <c r="C277" s="44"/>
      <c r="F277" s="34"/>
    </row>
    <row r="278" spans="3:6" s="21" customFormat="1" ht="12.75" customHeight="1">
      <c r="C278" s="44"/>
      <c r="F278" s="34"/>
    </row>
    <row r="279" spans="3:6" s="21" customFormat="1" ht="12.75" customHeight="1">
      <c r="C279" s="44"/>
      <c r="F279" s="34"/>
    </row>
    <row r="280" spans="3:6" s="21" customFormat="1" ht="12.75" customHeight="1">
      <c r="C280" s="44"/>
      <c r="F280" s="34"/>
    </row>
    <row r="281" spans="3:6" s="21" customFormat="1" ht="12.75" customHeight="1">
      <c r="C281" s="44"/>
      <c r="F281" s="34"/>
    </row>
    <row r="282" spans="3:6" s="21" customFormat="1" ht="12.75" customHeight="1">
      <c r="C282" s="44"/>
      <c r="F282" s="34"/>
    </row>
    <row r="283" spans="3:6" s="21" customFormat="1" ht="12.75" customHeight="1">
      <c r="C283" s="44"/>
      <c r="F283" s="34"/>
    </row>
    <row r="284" spans="3:6" s="21" customFormat="1" ht="12.75" customHeight="1">
      <c r="C284" s="44"/>
      <c r="F284" s="34"/>
    </row>
    <row r="285" spans="3:6" s="21" customFormat="1" ht="12.75" customHeight="1">
      <c r="C285" s="44"/>
      <c r="F285" s="34"/>
    </row>
    <row r="286" spans="3:6" s="21" customFormat="1" ht="76.5" customHeight="1">
      <c r="C286" s="44"/>
      <c r="F286" s="34"/>
    </row>
    <row r="287" spans="3:6" s="21" customFormat="1" ht="12.75" customHeight="1">
      <c r="C287" s="44"/>
      <c r="F287" s="34"/>
    </row>
    <row r="288" spans="3:6" s="21" customFormat="1" ht="12.75" customHeight="1">
      <c r="C288" s="44"/>
      <c r="F288" s="34"/>
    </row>
    <row r="289" spans="3:6" s="21" customFormat="1" ht="12.75" customHeight="1">
      <c r="C289" s="44"/>
      <c r="F289" s="34"/>
    </row>
    <row r="290" spans="3:6" s="21" customFormat="1" ht="12.75" customHeight="1">
      <c r="C290" s="44"/>
      <c r="F290" s="34"/>
    </row>
    <row r="291" spans="3:6" s="21" customFormat="1" ht="12.75" customHeight="1">
      <c r="C291" s="44"/>
      <c r="F291" s="34"/>
    </row>
    <row r="292" spans="3:6" s="21" customFormat="1" ht="12.75" customHeight="1">
      <c r="C292" s="44"/>
      <c r="F292" s="34"/>
    </row>
    <row r="293" spans="3:6" s="21" customFormat="1" ht="12.75" customHeight="1">
      <c r="C293" s="44"/>
      <c r="F293" s="34"/>
    </row>
    <row r="294" spans="3:6" s="21" customFormat="1" ht="12.75" customHeight="1">
      <c r="C294" s="44"/>
      <c r="F294" s="34"/>
    </row>
    <row r="295" spans="3:6" s="21" customFormat="1" ht="12.75" customHeight="1">
      <c r="C295" s="44"/>
      <c r="F295" s="34"/>
    </row>
    <row r="296" spans="3:6" s="21" customFormat="1" ht="12.75" customHeight="1">
      <c r="C296" s="44"/>
      <c r="F296" s="34"/>
    </row>
    <row r="297" spans="3:6" s="21" customFormat="1" ht="12.75" customHeight="1">
      <c r="C297" s="44"/>
      <c r="F297" s="34"/>
    </row>
    <row r="298" spans="3:6" s="21" customFormat="1" ht="12.75" customHeight="1">
      <c r="C298" s="44"/>
      <c r="F298" s="34"/>
    </row>
    <row r="299" spans="3:6" s="21" customFormat="1" ht="12.75" customHeight="1">
      <c r="C299" s="44"/>
      <c r="F299" s="34"/>
    </row>
    <row r="300" spans="3:6" s="21" customFormat="1" ht="12.75" customHeight="1">
      <c r="C300" s="44"/>
      <c r="F300" s="34"/>
    </row>
    <row r="301" spans="3:6" s="21" customFormat="1" ht="12.75" customHeight="1">
      <c r="C301" s="44"/>
      <c r="F301" s="34"/>
    </row>
    <row r="302" spans="3:6" s="21" customFormat="1" ht="12.75" customHeight="1">
      <c r="C302" s="44"/>
      <c r="F302" s="34"/>
    </row>
    <row r="303" spans="3:6" s="21" customFormat="1" ht="12.75" customHeight="1">
      <c r="C303" s="44"/>
      <c r="F303" s="34"/>
    </row>
    <row r="304" spans="3:6" s="21" customFormat="1" ht="12.75" customHeight="1">
      <c r="C304" s="44"/>
      <c r="F304" s="34"/>
    </row>
    <row r="305" spans="3:6" s="21" customFormat="1" ht="12.75" customHeight="1">
      <c r="C305" s="44"/>
      <c r="F305" s="34"/>
    </row>
    <row r="306" spans="3:6" s="21" customFormat="1" ht="12.75" customHeight="1">
      <c r="C306" s="44"/>
      <c r="F306" s="34"/>
    </row>
    <row r="307" spans="3:6" s="21" customFormat="1" ht="12.75" customHeight="1">
      <c r="C307" s="44"/>
      <c r="F307" s="34"/>
    </row>
    <row r="308" spans="3:6" s="21" customFormat="1" ht="12.75" customHeight="1">
      <c r="C308" s="44"/>
      <c r="F308" s="34"/>
    </row>
    <row r="309" spans="3:6" s="21" customFormat="1" ht="12.75" customHeight="1">
      <c r="C309" s="44"/>
      <c r="F309" s="34"/>
    </row>
    <row r="310" spans="3:6" s="21" customFormat="1" ht="12.75" customHeight="1">
      <c r="C310" s="44"/>
      <c r="F310" s="34"/>
    </row>
    <row r="311" spans="3:6" s="21" customFormat="1" ht="12.75" customHeight="1">
      <c r="C311" s="44"/>
      <c r="F311" s="34"/>
    </row>
    <row r="312" spans="3:6" s="21" customFormat="1" ht="12.75" customHeight="1">
      <c r="C312" s="44"/>
      <c r="F312" s="34"/>
    </row>
    <row r="313" spans="3:6" s="21" customFormat="1" ht="12.75" customHeight="1">
      <c r="C313" s="44"/>
      <c r="F313" s="34"/>
    </row>
    <row r="314" spans="3:6" s="21" customFormat="1" ht="12.75" customHeight="1">
      <c r="C314" s="44"/>
      <c r="F314" s="34"/>
    </row>
    <row r="315" spans="3:6" s="21" customFormat="1" ht="12.75" customHeight="1">
      <c r="C315" s="44"/>
      <c r="F315" s="34"/>
    </row>
    <row r="316" spans="3:6" s="21" customFormat="1" ht="12.75" customHeight="1">
      <c r="C316" s="44"/>
      <c r="F316" s="34"/>
    </row>
    <row r="317" spans="3:6" s="21" customFormat="1" ht="12.75" customHeight="1">
      <c r="C317" s="44"/>
      <c r="F317" s="34"/>
    </row>
    <row r="318" spans="3:6" s="21" customFormat="1" ht="12.75" customHeight="1">
      <c r="C318" s="44"/>
      <c r="F318" s="34"/>
    </row>
    <row r="319" spans="3:6" s="21" customFormat="1" ht="12.75" customHeight="1">
      <c r="C319" s="44"/>
      <c r="F319" s="34"/>
    </row>
    <row r="320" spans="3:6" s="21" customFormat="1" ht="12.75" customHeight="1">
      <c r="C320" s="44"/>
      <c r="F320" s="34"/>
    </row>
    <row r="321" spans="3:7" s="21" customFormat="1" ht="12.75" customHeight="1">
      <c r="C321" s="44"/>
      <c r="F321" s="34"/>
    </row>
    <row r="322" spans="3:7" s="21" customFormat="1" ht="12.75" customHeight="1">
      <c r="C322" s="44"/>
      <c r="F322" s="34"/>
    </row>
    <row r="323" spans="3:7" s="21" customFormat="1" ht="12.75" customHeight="1">
      <c r="C323" s="44"/>
      <c r="F323" s="34"/>
    </row>
    <row r="324" spans="3:7" s="21" customFormat="1" ht="12.75" customHeight="1">
      <c r="C324" s="44"/>
      <c r="F324" s="34"/>
    </row>
    <row r="325" spans="3:7" s="21" customFormat="1" ht="12.75" customHeight="1">
      <c r="C325" s="44"/>
      <c r="F325" s="34"/>
    </row>
    <row r="326" spans="3:7" s="21" customFormat="1" ht="12.75" customHeight="1">
      <c r="C326" s="44"/>
      <c r="F326" s="34"/>
    </row>
    <row r="327" spans="3:7" s="21" customFormat="1" ht="12.75" customHeight="1">
      <c r="C327" s="44"/>
      <c r="F327" s="34"/>
    </row>
    <row r="328" spans="3:7" s="21" customFormat="1" ht="12.75" customHeight="1">
      <c r="C328" s="44"/>
      <c r="F328" s="34"/>
    </row>
    <row r="329" spans="3:7" s="21" customFormat="1" ht="12.75" customHeight="1">
      <c r="C329" s="44"/>
      <c r="F329" s="34"/>
    </row>
    <row r="330" spans="3:7" s="21" customFormat="1" ht="12.75" customHeight="1">
      <c r="C330" s="44"/>
      <c r="F330" s="34"/>
    </row>
    <row r="331" spans="3:7" s="21" customFormat="1" ht="12.75" customHeight="1">
      <c r="C331" s="44"/>
      <c r="F331" s="34"/>
    </row>
    <row r="332" spans="3:7" s="21" customFormat="1" ht="11.4">
      <c r="C332" s="44"/>
      <c r="F332" s="34"/>
      <c r="G332" s="35"/>
    </row>
    <row r="333" spans="3:7" s="21" customFormat="1" ht="11.4">
      <c r="C333" s="44"/>
      <c r="F333" s="34"/>
      <c r="G333" s="35"/>
    </row>
    <row r="334" spans="3:7" s="21" customFormat="1" ht="11.4">
      <c r="C334" s="44"/>
      <c r="F334" s="34"/>
      <c r="G334" s="35"/>
    </row>
    <row r="335" spans="3:7" s="21" customFormat="1" ht="11.4">
      <c r="C335" s="44"/>
      <c r="F335" s="34"/>
      <c r="G335" s="35"/>
    </row>
    <row r="336" spans="3:7" s="21" customFormat="1" ht="11.4">
      <c r="C336" s="44"/>
      <c r="F336" s="34"/>
      <c r="G336" s="35"/>
    </row>
    <row r="337" spans="3:7" s="21" customFormat="1" ht="11.4">
      <c r="C337" s="44"/>
      <c r="F337" s="34"/>
      <c r="G337" s="35"/>
    </row>
    <row r="338" spans="3:7" s="21" customFormat="1" ht="11.4">
      <c r="C338" s="44"/>
      <c r="F338" s="34"/>
      <c r="G338" s="35"/>
    </row>
    <row r="339" spans="3:7" s="21" customFormat="1" ht="11.4">
      <c r="C339" s="44"/>
      <c r="F339" s="34"/>
      <c r="G339" s="35"/>
    </row>
    <row r="340" spans="3:7" s="21" customFormat="1" ht="11.4">
      <c r="C340" s="44"/>
      <c r="F340" s="34"/>
      <c r="G340" s="35"/>
    </row>
    <row r="341" spans="3:7" s="21" customFormat="1" ht="11.4">
      <c r="C341" s="44"/>
      <c r="F341" s="34"/>
      <c r="G341" s="35"/>
    </row>
    <row r="342" spans="3:7" s="21" customFormat="1" ht="11.4">
      <c r="C342" s="44"/>
      <c r="F342" s="34"/>
      <c r="G342" s="35"/>
    </row>
    <row r="343" spans="3:7" s="21" customFormat="1" ht="11.4">
      <c r="C343" s="44"/>
      <c r="F343" s="34"/>
      <c r="G343" s="35"/>
    </row>
    <row r="344" spans="3:7" s="21" customFormat="1" ht="11.4">
      <c r="C344" s="44"/>
      <c r="F344" s="34"/>
      <c r="G344" s="35"/>
    </row>
    <row r="345" spans="3:7" s="21" customFormat="1" ht="11.4">
      <c r="C345" s="44"/>
      <c r="F345" s="34"/>
      <c r="G345" s="35"/>
    </row>
    <row r="346" spans="3:7" s="21" customFormat="1" ht="11.4">
      <c r="C346" s="44"/>
      <c r="F346" s="34"/>
      <c r="G346" s="35"/>
    </row>
    <row r="347" spans="3:7" s="21" customFormat="1" ht="11.4">
      <c r="C347" s="44"/>
      <c r="F347" s="34"/>
      <c r="G347" s="35"/>
    </row>
    <row r="348" spans="3:7" s="21" customFormat="1" ht="11.4">
      <c r="C348" s="44"/>
      <c r="F348" s="34"/>
      <c r="G348" s="35"/>
    </row>
    <row r="349" spans="3:7" s="21" customFormat="1" ht="11.4">
      <c r="C349" s="44"/>
      <c r="F349" s="34"/>
      <c r="G349" s="35"/>
    </row>
    <row r="350" spans="3:7" s="21" customFormat="1" ht="11.4">
      <c r="C350" s="44"/>
      <c r="F350" s="34"/>
      <c r="G350" s="35"/>
    </row>
    <row r="351" spans="3:7" s="21" customFormat="1" ht="11.4">
      <c r="C351" s="44"/>
      <c r="F351" s="34"/>
      <c r="G351" s="35"/>
    </row>
    <row r="352" spans="3:7" s="21" customFormat="1" ht="11.4">
      <c r="C352" s="44"/>
      <c r="F352" s="34"/>
      <c r="G352" s="35"/>
    </row>
    <row r="353" spans="3:7" s="21" customFormat="1" ht="11.4">
      <c r="C353" s="44"/>
      <c r="F353" s="34"/>
      <c r="G353" s="35"/>
    </row>
    <row r="354" spans="3:7" s="21" customFormat="1" ht="11.4">
      <c r="C354" s="44"/>
      <c r="F354" s="34"/>
      <c r="G354" s="35"/>
    </row>
    <row r="355" spans="3:7" s="21" customFormat="1" ht="11.4">
      <c r="C355" s="44"/>
      <c r="F355" s="34"/>
      <c r="G355" s="35"/>
    </row>
    <row r="356" spans="3:7" s="21" customFormat="1" ht="11.4">
      <c r="C356" s="44"/>
      <c r="F356" s="34"/>
      <c r="G356" s="35"/>
    </row>
    <row r="357" spans="3:7" s="21" customFormat="1" ht="11.4">
      <c r="C357" s="44"/>
      <c r="F357" s="34"/>
      <c r="G357" s="35"/>
    </row>
    <row r="358" spans="3:7" s="21" customFormat="1" ht="11.4">
      <c r="C358" s="44"/>
      <c r="F358" s="34"/>
      <c r="G358" s="35"/>
    </row>
    <row r="359" spans="3:7" s="21" customFormat="1" ht="11.4">
      <c r="C359" s="44"/>
      <c r="F359" s="34"/>
      <c r="G359" s="35"/>
    </row>
    <row r="360" spans="3:7" s="21" customFormat="1" ht="11.4">
      <c r="C360" s="44"/>
      <c r="F360" s="34"/>
      <c r="G360" s="35"/>
    </row>
    <row r="361" spans="3:7" s="21" customFormat="1" ht="11.4">
      <c r="C361" s="44"/>
      <c r="F361" s="34"/>
      <c r="G361" s="35"/>
    </row>
    <row r="362" spans="3:7" s="21" customFormat="1" ht="11.4">
      <c r="C362" s="44"/>
      <c r="F362" s="34"/>
      <c r="G362" s="35"/>
    </row>
    <row r="363" spans="3:7" s="21" customFormat="1" ht="11.4">
      <c r="C363" s="44"/>
      <c r="F363" s="34"/>
      <c r="G363" s="35"/>
    </row>
    <row r="364" spans="3:7" s="21" customFormat="1" ht="11.4">
      <c r="C364" s="44"/>
      <c r="F364" s="34"/>
      <c r="G364" s="35"/>
    </row>
    <row r="365" spans="3:7" s="21" customFormat="1" ht="11.4">
      <c r="C365" s="44"/>
      <c r="F365" s="34"/>
      <c r="G365" s="35"/>
    </row>
    <row r="366" spans="3:7" s="21" customFormat="1" ht="11.4">
      <c r="C366" s="44"/>
      <c r="F366" s="34"/>
      <c r="G366" s="35"/>
    </row>
    <row r="367" spans="3:7" s="21" customFormat="1" ht="11.4">
      <c r="C367" s="44"/>
      <c r="F367" s="34"/>
      <c r="G367" s="35"/>
    </row>
    <row r="368" spans="3:7" s="21" customFormat="1" ht="11.4">
      <c r="C368" s="44"/>
      <c r="F368" s="34"/>
      <c r="G368" s="35"/>
    </row>
    <row r="369" spans="3:7" s="21" customFormat="1" ht="11.4">
      <c r="C369" s="44"/>
      <c r="F369" s="34"/>
      <c r="G369" s="35"/>
    </row>
    <row r="370" spans="3:7" s="21" customFormat="1" ht="11.4">
      <c r="C370" s="44"/>
      <c r="F370" s="34"/>
      <c r="G370" s="35"/>
    </row>
    <row r="371" spans="3:7" s="21" customFormat="1" ht="11.4">
      <c r="C371" s="44"/>
      <c r="F371" s="34"/>
      <c r="G371" s="35"/>
    </row>
    <row r="372" spans="3:7" s="21" customFormat="1" ht="11.4">
      <c r="C372" s="44"/>
      <c r="F372" s="34"/>
      <c r="G372" s="35"/>
    </row>
    <row r="373" spans="3:7" s="21" customFormat="1" ht="11.4">
      <c r="C373" s="44"/>
      <c r="F373" s="34"/>
      <c r="G373" s="35"/>
    </row>
    <row r="374" spans="3:7" s="21" customFormat="1" ht="11.4">
      <c r="C374" s="44"/>
      <c r="F374" s="34"/>
      <c r="G374" s="35"/>
    </row>
    <row r="375" spans="3:7" s="21" customFormat="1" ht="11.4">
      <c r="C375" s="44"/>
      <c r="F375" s="34"/>
      <c r="G375" s="35"/>
    </row>
    <row r="376" spans="3:7" s="21" customFormat="1" ht="11.4">
      <c r="C376" s="44"/>
      <c r="F376" s="34"/>
      <c r="G376" s="35"/>
    </row>
    <row r="377" spans="3:7" s="21" customFormat="1" ht="11.4">
      <c r="C377" s="44"/>
      <c r="F377" s="34"/>
      <c r="G377" s="35"/>
    </row>
    <row r="378" spans="3:7" s="21" customFormat="1" ht="11.4">
      <c r="C378" s="44"/>
      <c r="F378" s="34"/>
      <c r="G378" s="35"/>
    </row>
    <row r="379" spans="3:7" s="21" customFormat="1" ht="11.4">
      <c r="C379" s="44"/>
      <c r="F379" s="34"/>
      <c r="G379" s="35"/>
    </row>
    <row r="380" spans="3:7" s="21" customFormat="1" ht="11.4">
      <c r="C380" s="44"/>
      <c r="F380" s="34"/>
      <c r="G380" s="35"/>
    </row>
    <row r="381" spans="3:7" s="21" customFormat="1" ht="11.4">
      <c r="C381" s="44"/>
      <c r="F381" s="34"/>
      <c r="G381" s="35"/>
    </row>
    <row r="382" spans="3:7" s="21" customFormat="1" ht="11.4">
      <c r="C382" s="44"/>
      <c r="F382" s="34"/>
      <c r="G382" s="35"/>
    </row>
    <row r="383" spans="3:7" s="21" customFormat="1" ht="11.4">
      <c r="C383" s="44"/>
      <c r="F383" s="34"/>
      <c r="G383" s="35"/>
    </row>
    <row r="384" spans="3:7" s="21" customFormat="1" ht="11.4">
      <c r="C384" s="44"/>
      <c r="F384" s="34"/>
      <c r="G384" s="35"/>
    </row>
    <row r="385" spans="3:7" s="21" customFormat="1" ht="11.4">
      <c r="C385" s="44"/>
      <c r="F385" s="34"/>
      <c r="G385" s="35"/>
    </row>
    <row r="386" spans="3:7" s="21" customFormat="1" ht="11.4">
      <c r="C386" s="44"/>
      <c r="F386" s="34"/>
      <c r="G386" s="35"/>
    </row>
    <row r="387" spans="3:7" s="21" customFormat="1" ht="11.4">
      <c r="C387" s="44"/>
      <c r="F387" s="34"/>
      <c r="G387" s="35"/>
    </row>
    <row r="388" spans="3:7" s="21" customFormat="1" ht="11.4">
      <c r="C388" s="44"/>
      <c r="F388" s="34"/>
      <c r="G388" s="35"/>
    </row>
    <row r="389" spans="3:7" s="21" customFormat="1" ht="11.4">
      <c r="C389" s="44"/>
      <c r="F389" s="34"/>
      <c r="G389" s="35"/>
    </row>
    <row r="390" spans="3:7" s="21" customFormat="1" ht="11.4">
      <c r="C390" s="44"/>
      <c r="F390" s="34"/>
      <c r="G390" s="35"/>
    </row>
    <row r="391" spans="3:7" s="21" customFormat="1" ht="11.4">
      <c r="C391" s="44"/>
      <c r="F391" s="34"/>
      <c r="G391" s="35"/>
    </row>
    <row r="392" spans="3:7" s="21" customFormat="1" ht="11.4">
      <c r="C392" s="44"/>
      <c r="F392" s="34"/>
      <c r="G392" s="35"/>
    </row>
    <row r="393" spans="3:7" s="21" customFormat="1" ht="11.4">
      <c r="C393" s="44"/>
      <c r="F393" s="34"/>
      <c r="G393" s="35"/>
    </row>
    <row r="394" spans="3:7" s="21" customFormat="1" ht="11.4">
      <c r="C394" s="44"/>
      <c r="F394" s="34"/>
      <c r="G394" s="35"/>
    </row>
    <row r="395" spans="3:7" s="21" customFormat="1" ht="11.4">
      <c r="C395" s="44"/>
      <c r="F395" s="34"/>
      <c r="G395" s="35"/>
    </row>
    <row r="396" spans="3:7" s="21" customFormat="1" ht="11.4">
      <c r="C396" s="44"/>
      <c r="F396" s="34"/>
      <c r="G396" s="35"/>
    </row>
    <row r="397" spans="3:7" s="21" customFormat="1" ht="11.4">
      <c r="C397" s="44"/>
      <c r="F397" s="34"/>
      <c r="G397" s="35"/>
    </row>
    <row r="398" spans="3:7" s="21" customFormat="1" ht="11.4">
      <c r="C398" s="44"/>
      <c r="F398" s="34"/>
      <c r="G398" s="35"/>
    </row>
    <row r="399" spans="3:7" s="21" customFormat="1" ht="11.4">
      <c r="C399" s="44"/>
      <c r="F399" s="34"/>
      <c r="G399" s="35"/>
    </row>
    <row r="400" spans="3:7" s="21" customFormat="1" ht="11.4">
      <c r="C400" s="44"/>
      <c r="F400" s="34"/>
      <c r="G400" s="35"/>
    </row>
    <row r="401" spans="3:7" s="21" customFormat="1" ht="11.4">
      <c r="C401" s="44"/>
      <c r="F401" s="34"/>
      <c r="G401" s="35"/>
    </row>
    <row r="402" spans="3:7" s="21" customFormat="1" ht="11.4">
      <c r="C402" s="44"/>
      <c r="F402" s="34"/>
      <c r="G402" s="35"/>
    </row>
    <row r="403" spans="3:7" s="21" customFormat="1" ht="11.4">
      <c r="C403" s="44"/>
      <c r="F403" s="34"/>
      <c r="G403" s="35"/>
    </row>
  </sheetData>
  <mergeCells count="3">
    <mergeCell ref="C2:E2"/>
    <mergeCell ref="F3:G3"/>
    <mergeCell ref="F5:G5"/>
  </mergeCells>
  <phoneticPr fontId="0" type="noConversion"/>
  <pageMargins left="0.78740157480314965" right="0.31496062992125984" top="0.6692913385826772" bottom="0.39370078740157483" header="0.39370078740157483" footer="0.31496062992125984"/>
  <pageSetup paperSize="9" scale="92" fitToHeight="0" orientation="portrait" useFirstPageNumber="1" r:id="rId1"/>
  <headerFooter alignWithMargins="0">
    <oddFooter>&amp;L&amp;9&amp;F&amp;A&amp;R&amp;9&amp;P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S155"/>
  <sheetViews>
    <sheetView view="pageBreakPreview" zoomScaleSheetLayoutView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I142" sqref="I142"/>
    </sheetView>
  </sheetViews>
  <sheetFormatPr defaultColWidth="8.90625" defaultRowHeight="12.75" customHeight="1"/>
  <cols>
    <col min="1" max="1" width="4.81640625" style="49" customWidth="1"/>
    <col min="2" max="2" width="6.6328125" style="49" customWidth="1"/>
    <col min="3" max="3" width="42.453125" style="50" bestFit="1" customWidth="1"/>
    <col min="4" max="4" width="4.81640625" style="50" customWidth="1"/>
    <col min="5" max="5" width="6" style="50" customWidth="1"/>
    <col min="6" max="6" width="7.1796875" style="50" customWidth="1"/>
    <col min="7" max="7" width="9.81640625" style="75" customWidth="1"/>
    <col min="8" max="16384" width="8.90625" style="50"/>
  </cols>
  <sheetData>
    <row r="1" spans="1:7" s="242" customFormat="1" ht="12.75" customHeight="1">
      <c r="A1" s="240"/>
      <c r="B1" s="241"/>
    </row>
    <row r="2" spans="1:7" s="242" customFormat="1" ht="12.75" customHeight="1">
      <c r="A2" s="240"/>
      <c r="B2" s="241"/>
      <c r="C2" s="316" t="s">
        <v>124</v>
      </c>
      <c r="D2" s="316"/>
      <c r="E2" s="316"/>
      <c r="F2" s="177"/>
      <c r="G2" s="177"/>
    </row>
    <row r="3" spans="1:7" s="242" customFormat="1" ht="12.75" customHeight="1">
      <c r="A3" s="240"/>
      <c r="B3" s="241"/>
      <c r="C3" s="241"/>
      <c r="D3" s="241"/>
      <c r="E3" s="241"/>
      <c r="F3" s="115"/>
      <c r="G3" s="179"/>
    </row>
    <row r="4" spans="1:7" s="242" customFormat="1" ht="12.75" customHeight="1">
      <c r="A4" s="240"/>
      <c r="B4" s="241"/>
      <c r="C4" s="177" t="s">
        <v>56</v>
      </c>
      <c r="D4" s="177"/>
      <c r="E4" s="177"/>
      <c r="F4" s="177"/>
      <c r="G4" s="177"/>
    </row>
    <row r="5" spans="1:7" s="243" customFormat="1" ht="12" customHeight="1">
      <c r="B5" s="244"/>
      <c r="C5" s="244"/>
      <c r="D5" s="244"/>
      <c r="E5" s="244"/>
      <c r="F5" s="244"/>
      <c r="G5" s="244"/>
    </row>
    <row r="6" spans="1:7" ht="12.75" customHeight="1">
      <c r="A6" s="117"/>
      <c r="B6" s="117" t="s">
        <v>1</v>
      </c>
      <c r="C6" s="118"/>
      <c r="D6" s="118"/>
      <c r="E6" s="119"/>
      <c r="F6" s="175" t="s">
        <v>6</v>
      </c>
      <c r="G6" s="120" t="s">
        <v>8</v>
      </c>
    </row>
    <row r="7" spans="1:7" ht="12.75" customHeight="1">
      <c r="A7" s="176" t="s">
        <v>0</v>
      </c>
      <c r="B7" s="121" t="s">
        <v>2</v>
      </c>
      <c r="C7" s="176" t="s">
        <v>3</v>
      </c>
      <c r="D7" s="176" t="s">
        <v>4</v>
      </c>
      <c r="E7" s="176" t="s">
        <v>5</v>
      </c>
      <c r="F7" s="176" t="s">
        <v>7</v>
      </c>
      <c r="G7" s="170" t="s">
        <v>7</v>
      </c>
    </row>
    <row r="8" spans="1:7" ht="12.75" customHeight="1">
      <c r="A8" s="123" t="s">
        <v>92</v>
      </c>
      <c r="B8" s="124" t="s">
        <v>31</v>
      </c>
      <c r="C8" s="125" t="s">
        <v>68</v>
      </c>
      <c r="D8" s="126"/>
      <c r="E8" s="137"/>
      <c r="F8" s="126"/>
      <c r="G8" s="187"/>
    </row>
    <row r="9" spans="1:7" ht="15">
      <c r="A9" s="123"/>
      <c r="B9" s="82"/>
      <c r="C9" s="111" t="s">
        <v>126</v>
      </c>
      <c r="D9" s="60" t="s">
        <v>52</v>
      </c>
      <c r="E9" s="136">
        <v>24</v>
      </c>
      <c r="F9" s="126"/>
      <c r="G9" s="53"/>
    </row>
    <row r="10" spans="1:7" ht="12.75" customHeight="1">
      <c r="A10" s="123"/>
      <c r="B10" s="82"/>
      <c r="C10" s="111"/>
      <c r="D10" s="60"/>
      <c r="E10" s="136"/>
      <c r="F10" s="126"/>
      <c r="G10" s="53"/>
    </row>
    <row r="11" spans="1:7" ht="15">
      <c r="A11" s="123"/>
      <c r="B11" s="82"/>
      <c r="C11" s="127" t="s">
        <v>127</v>
      </c>
      <c r="D11" s="60" t="s">
        <v>11</v>
      </c>
      <c r="E11" s="136">
        <v>1</v>
      </c>
      <c r="F11" s="126"/>
      <c r="G11" s="53"/>
    </row>
    <row r="12" spans="1:7" ht="15">
      <c r="A12" s="123"/>
      <c r="B12" s="128"/>
      <c r="C12" s="125"/>
      <c r="D12" s="126"/>
      <c r="E12" s="137"/>
      <c r="F12" s="126"/>
      <c r="G12" s="53"/>
    </row>
    <row r="13" spans="1:7" ht="15">
      <c r="A13" s="129" t="s">
        <v>91</v>
      </c>
      <c r="B13" s="128" t="s">
        <v>44</v>
      </c>
      <c r="C13" s="83" t="s">
        <v>45</v>
      </c>
      <c r="D13" s="52"/>
      <c r="E13" s="138"/>
      <c r="F13" s="53"/>
      <c r="G13" s="182"/>
    </row>
    <row r="14" spans="1:7" ht="12.75" customHeight="1">
      <c r="A14" s="123"/>
      <c r="B14" s="82"/>
      <c r="C14" s="130"/>
      <c r="D14" s="52"/>
      <c r="E14" s="138"/>
      <c r="F14" s="53"/>
      <c r="G14" s="182"/>
    </row>
    <row r="15" spans="1:7" ht="23.4">
      <c r="A15" s="156" t="s">
        <v>90</v>
      </c>
      <c r="B15" s="131" t="s">
        <v>9</v>
      </c>
      <c r="C15" s="111" t="s">
        <v>144</v>
      </c>
      <c r="D15" s="52"/>
      <c r="E15" s="138"/>
      <c r="F15" s="53"/>
      <c r="G15" s="183"/>
    </row>
    <row r="16" spans="1:7" ht="12.75" customHeight="1">
      <c r="A16" s="116"/>
      <c r="B16" s="51"/>
      <c r="C16" s="58"/>
      <c r="D16" s="52"/>
      <c r="E16" s="138"/>
      <c r="F16" s="53"/>
      <c r="G16" s="183"/>
    </row>
    <row r="17" spans="1:7" ht="34.799999999999997">
      <c r="A17" s="55"/>
      <c r="B17" s="54"/>
      <c r="C17" s="76" t="s">
        <v>142</v>
      </c>
      <c r="D17" s="52" t="s">
        <v>46</v>
      </c>
      <c r="E17" s="138">
        <f>19*0.35*0.2</f>
        <v>1.33</v>
      </c>
      <c r="F17" s="107"/>
      <c r="G17" s="53"/>
    </row>
    <row r="18" spans="1:7" ht="12.75" customHeight="1">
      <c r="A18" s="55"/>
      <c r="B18" s="56"/>
      <c r="C18" s="76"/>
      <c r="D18" s="132"/>
      <c r="E18" s="139"/>
      <c r="F18" s="132"/>
      <c r="G18" s="184"/>
    </row>
    <row r="19" spans="1:7" ht="23.4">
      <c r="A19" s="55"/>
      <c r="B19" s="54"/>
      <c r="C19" s="76" t="s">
        <v>143</v>
      </c>
      <c r="D19" s="52" t="s">
        <v>46</v>
      </c>
      <c r="E19" s="138">
        <f>6.7*0.4</f>
        <v>2.68</v>
      </c>
      <c r="F19" s="107"/>
      <c r="G19" s="53"/>
    </row>
    <row r="20" spans="1:7" ht="12.75" customHeight="1">
      <c r="A20" s="55"/>
      <c r="B20" s="56"/>
      <c r="C20" s="76"/>
      <c r="D20" s="132"/>
      <c r="E20" s="139"/>
      <c r="F20" s="132"/>
      <c r="G20" s="184"/>
    </row>
    <row r="21" spans="1:7" ht="23.4">
      <c r="A21" s="77"/>
      <c r="B21" s="56"/>
      <c r="C21" s="76" t="s">
        <v>128</v>
      </c>
      <c r="D21" s="52" t="s">
        <v>46</v>
      </c>
      <c r="E21" s="138">
        <f>0.18*11</f>
        <v>1.98</v>
      </c>
      <c r="F21" s="107"/>
      <c r="G21" s="53"/>
    </row>
    <row r="22" spans="1:7" ht="15.75" customHeight="1">
      <c r="A22" s="77"/>
      <c r="B22" s="56"/>
      <c r="C22" s="76"/>
      <c r="D22" s="132"/>
      <c r="E22" s="139"/>
      <c r="F22" s="132"/>
      <c r="G22" s="184"/>
    </row>
    <row r="23" spans="1:7" ht="23.4">
      <c r="A23" s="77"/>
      <c r="B23" s="56"/>
      <c r="C23" s="111" t="s">
        <v>97</v>
      </c>
      <c r="D23" s="52" t="s">
        <v>85</v>
      </c>
      <c r="E23" s="138">
        <f>E21+E19+E17</f>
        <v>5.99</v>
      </c>
      <c r="F23" s="107"/>
      <c r="G23" s="53"/>
    </row>
    <row r="24" spans="1:7" ht="15.75" customHeight="1">
      <c r="A24" s="77"/>
      <c r="B24" s="56"/>
      <c r="C24" s="57"/>
      <c r="D24" s="52"/>
      <c r="E24" s="138"/>
      <c r="F24" s="107"/>
      <c r="G24" s="185"/>
    </row>
    <row r="25" spans="1:7" ht="24">
      <c r="A25" s="77" t="s">
        <v>93</v>
      </c>
      <c r="B25" s="56" t="s">
        <v>65</v>
      </c>
      <c r="C25" s="151" t="s">
        <v>100</v>
      </c>
      <c r="D25" s="52"/>
      <c r="E25" s="138"/>
      <c r="F25" s="107"/>
      <c r="G25" s="185"/>
    </row>
    <row r="26" spans="1:7" ht="15">
      <c r="A26" s="77"/>
      <c r="B26" s="56"/>
      <c r="C26" s="151"/>
      <c r="D26" s="52"/>
      <c r="E26" s="138"/>
      <c r="F26" s="107"/>
      <c r="G26" s="185"/>
    </row>
    <row r="27" spans="1:7" ht="15">
      <c r="A27" s="77"/>
      <c r="B27" s="56"/>
      <c r="C27" s="133" t="s">
        <v>86</v>
      </c>
      <c r="D27" s="52" t="s">
        <v>46</v>
      </c>
      <c r="E27" s="138">
        <f>E19</f>
        <v>2.68</v>
      </c>
      <c r="F27" s="107"/>
      <c r="G27" s="53"/>
    </row>
    <row r="28" spans="1:7" ht="14.25" customHeight="1">
      <c r="A28" s="77"/>
      <c r="B28" s="56"/>
      <c r="C28" s="133"/>
      <c r="D28" s="52"/>
      <c r="E28" s="138"/>
      <c r="F28" s="107"/>
      <c r="G28" s="185"/>
    </row>
    <row r="29" spans="1:7" ht="15">
      <c r="A29" s="77"/>
      <c r="B29" s="56" t="s">
        <v>66</v>
      </c>
      <c r="C29" s="133" t="s">
        <v>67</v>
      </c>
      <c r="D29" s="52"/>
      <c r="E29" s="138"/>
      <c r="F29" s="107"/>
      <c r="G29" s="185"/>
    </row>
    <row r="30" spans="1:7" ht="15">
      <c r="A30" s="77"/>
      <c r="B30" s="56"/>
      <c r="C30" s="57" t="s">
        <v>130</v>
      </c>
      <c r="D30" s="52" t="s">
        <v>34</v>
      </c>
      <c r="E30" s="138">
        <f>ROUNDUP($E$27*0.025,1)</f>
        <v>0.1</v>
      </c>
      <c r="F30" s="107"/>
      <c r="G30" s="53"/>
    </row>
    <row r="31" spans="1:7" ht="15">
      <c r="A31" s="77"/>
      <c r="B31" s="56"/>
      <c r="C31" s="273"/>
      <c r="D31" s="277"/>
      <c r="E31" s="279"/>
      <c r="F31" s="107"/>
      <c r="G31" s="107"/>
    </row>
    <row r="32" spans="1:7" ht="15.75" customHeight="1">
      <c r="A32" s="173"/>
      <c r="B32" s="174"/>
      <c r="C32" s="273" t="s">
        <v>111</v>
      </c>
      <c r="D32" s="277" t="s">
        <v>113</v>
      </c>
      <c r="E32" s="279">
        <v>2</v>
      </c>
      <c r="F32" s="107"/>
      <c r="G32" s="107"/>
    </row>
    <row r="33" spans="1:175" ht="15.75" customHeight="1">
      <c r="A33" s="77"/>
      <c r="B33" s="56"/>
      <c r="C33" s="273"/>
      <c r="D33" s="277"/>
      <c r="E33" s="279"/>
      <c r="F33" s="107"/>
      <c r="G33" s="185"/>
    </row>
    <row r="34" spans="1:175" ht="31.5" customHeight="1">
      <c r="A34" s="158" t="s">
        <v>99</v>
      </c>
      <c r="B34" s="56"/>
      <c r="C34" s="157" t="s">
        <v>98</v>
      </c>
      <c r="D34" s="52"/>
      <c r="E34" s="138"/>
      <c r="F34" s="107"/>
      <c r="G34" s="185"/>
    </row>
    <row r="35" spans="1:175" ht="15">
      <c r="A35" s="77"/>
      <c r="B35" s="56"/>
      <c r="C35" s="57"/>
      <c r="D35" s="52"/>
      <c r="E35" s="138"/>
      <c r="F35" s="107"/>
      <c r="G35" s="185"/>
    </row>
    <row r="36" spans="1:175" ht="23.4">
      <c r="A36" s="155"/>
      <c r="B36" s="56"/>
      <c r="C36" s="133" t="s">
        <v>129</v>
      </c>
      <c r="D36" s="52" t="s">
        <v>46</v>
      </c>
      <c r="E36" s="138">
        <f>24*0.15</f>
        <v>3.5999999999999996</v>
      </c>
      <c r="F36" s="107"/>
      <c r="G36" s="53"/>
    </row>
    <row r="37" spans="1:175" ht="15.75" customHeight="1">
      <c r="A37" s="55"/>
      <c r="B37" s="56"/>
      <c r="C37" s="57"/>
      <c r="D37" s="52"/>
      <c r="E37" s="138"/>
      <c r="F37" s="107"/>
      <c r="G37" s="185"/>
    </row>
    <row r="38" spans="1:175" ht="34.799999999999997">
      <c r="A38" s="77"/>
      <c r="B38" s="56"/>
      <c r="C38" s="133" t="s">
        <v>145</v>
      </c>
      <c r="D38" s="52" t="s">
        <v>46</v>
      </c>
      <c r="E38" s="138">
        <f>E9*0.15*2+6.7*0.15</f>
        <v>8.2049999999999983</v>
      </c>
      <c r="F38" s="107"/>
      <c r="G38" s="53"/>
    </row>
    <row r="39" spans="1:175" ht="12.75" customHeight="1">
      <c r="A39" s="77"/>
      <c r="B39" s="56"/>
      <c r="C39" s="133"/>
      <c r="D39" s="52"/>
      <c r="E39" s="138"/>
      <c r="F39" s="107"/>
      <c r="G39" s="185"/>
      <c r="K39" s="50">
        <f>17212-6697</f>
        <v>10515</v>
      </c>
    </row>
    <row r="40" spans="1:175" ht="15">
      <c r="A40" s="264" t="s">
        <v>131</v>
      </c>
      <c r="B40" s="265"/>
      <c r="C40" s="266" t="s">
        <v>132</v>
      </c>
      <c r="D40" s="267"/>
      <c r="E40" s="268"/>
      <c r="F40" s="107"/>
      <c r="G40" s="53"/>
    </row>
    <row r="41" spans="1:175" ht="15">
      <c r="A41" s="269"/>
      <c r="B41" s="265"/>
      <c r="C41" s="266"/>
      <c r="D41" s="267"/>
      <c r="E41" s="268"/>
      <c r="F41" s="107"/>
      <c r="G41" s="53"/>
    </row>
    <row r="42" spans="1:175" ht="12.75" customHeight="1">
      <c r="A42" s="269" t="s">
        <v>133</v>
      </c>
      <c r="B42" s="270" t="s">
        <v>134</v>
      </c>
      <c r="C42" s="271" t="s">
        <v>137</v>
      </c>
      <c r="D42" s="272" t="s">
        <v>135</v>
      </c>
      <c r="E42" s="138">
        <v>11</v>
      </c>
      <c r="F42" s="107"/>
      <c r="G42" s="185"/>
    </row>
    <row r="43" spans="1:175" ht="12.75" customHeight="1">
      <c r="A43" s="155"/>
      <c r="B43" s="56"/>
      <c r="C43" s="133"/>
      <c r="D43" s="52"/>
      <c r="E43" s="138"/>
      <c r="F43" s="107"/>
      <c r="G43" s="185"/>
    </row>
    <row r="44" spans="1:175" ht="12.75" customHeight="1">
      <c r="A44" s="77">
        <v>2.2000000000000002</v>
      </c>
      <c r="B44" s="56" t="s">
        <v>31</v>
      </c>
      <c r="C44" s="84" t="s">
        <v>54</v>
      </c>
      <c r="D44" s="60"/>
      <c r="E44" s="138"/>
      <c r="F44" s="107"/>
      <c r="G44" s="185"/>
    </row>
    <row r="45" spans="1:175" ht="12.75" customHeight="1">
      <c r="A45" s="77"/>
      <c r="B45" s="56" t="s">
        <v>47</v>
      </c>
      <c r="C45" s="57"/>
      <c r="D45" s="52"/>
      <c r="E45" s="138"/>
      <c r="F45" s="107"/>
      <c r="G45" s="185"/>
    </row>
    <row r="46" spans="1:175" s="246" customFormat="1" ht="12.75" customHeight="1">
      <c r="A46" s="77" t="s">
        <v>82</v>
      </c>
      <c r="B46" s="56" t="s">
        <v>43</v>
      </c>
      <c r="C46" s="84" t="s">
        <v>48</v>
      </c>
      <c r="D46" s="52"/>
      <c r="E46" s="138"/>
      <c r="F46" s="107"/>
      <c r="G46" s="18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5"/>
      <c r="BU46" s="245"/>
      <c r="BV46" s="245"/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245"/>
      <c r="CO46" s="245"/>
      <c r="CP46" s="245"/>
      <c r="CQ46" s="245"/>
      <c r="CR46" s="245"/>
      <c r="CS46" s="245"/>
      <c r="CT46" s="245"/>
      <c r="CU46" s="245"/>
      <c r="CV46" s="245"/>
      <c r="CW46" s="245"/>
      <c r="CX46" s="245"/>
      <c r="CY46" s="245"/>
      <c r="CZ46" s="245"/>
      <c r="DA46" s="245"/>
      <c r="DB46" s="245"/>
      <c r="DC46" s="245"/>
      <c r="DD46" s="245"/>
      <c r="DE46" s="245"/>
      <c r="DF46" s="245"/>
      <c r="DG46" s="245"/>
      <c r="DH46" s="245"/>
      <c r="DI46" s="245"/>
      <c r="DJ46" s="245"/>
      <c r="DK46" s="245"/>
      <c r="DL46" s="245"/>
      <c r="DM46" s="245"/>
      <c r="DN46" s="245"/>
      <c r="DO46" s="245"/>
      <c r="DP46" s="245"/>
      <c r="DQ46" s="245"/>
      <c r="DR46" s="245"/>
      <c r="DS46" s="245"/>
      <c r="DT46" s="245"/>
      <c r="DU46" s="245"/>
      <c r="DV46" s="245"/>
      <c r="DW46" s="245"/>
      <c r="DX46" s="245"/>
      <c r="DY46" s="245"/>
      <c r="DZ46" s="245"/>
      <c r="EA46" s="245"/>
      <c r="EB46" s="245"/>
      <c r="EC46" s="245"/>
      <c r="ED46" s="245"/>
      <c r="EE46" s="245"/>
      <c r="EF46" s="245"/>
      <c r="EG46" s="245"/>
      <c r="EH46" s="245"/>
      <c r="EI46" s="245"/>
      <c r="EJ46" s="245"/>
      <c r="EK46" s="245"/>
      <c r="EL46" s="245"/>
      <c r="EM46" s="245"/>
      <c r="EN46" s="245"/>
      <c r="EO46" s="245"/>
      <c r="EP46" s="245"/>
      <c r="EQ46" s="245"/>
      <c r="ER46" s="245"/>
      <c r="ES46" s="245"/>
      <c r="ET46" s="245"/>
      <c r="EU46" s="245"/>
      <c r="EV46" s="245"/>
      <c r="EW46" s="245"/>
      <c r="EX46" s="245"/>
      <c r="EY46" s="245"/>
      <c r="EZ46" s="245"/>
      <c r="FA46" s="245"/>
      <c r="FB46" s="245"/>
      <c r="FC46" s="245"/>
      <c r="FD46" s="245"/>
      <c r="FE46" s="245"/>
      <c r="FF46" s="245"/>
      <c r="FG46" s="245"/>
      <c r="FH46" s="245"/>
      <c r="FI46" s="245"/>
      <c r="FJ46" s="245"/>
      <c r="FK46" s="245"/>
      <c r="FL46" s="245"/>
      <c r="FM46" s="245"/>
      <c r="FN46" s="245"/>
      <c r="FO46" s="245"/>
      <c r="FP46" s="245"/>
      <c r="FQ46" s="245"/>
      <c r="FR46" s="245"/>
      <c r="FS46" s="245"/>
    </row>
    <row r="47" spans="1:175" s="247" customFormat="1" ht="12.75" customHeight="1">
      <c r="A47" s="77"/>
      <c r="B47" s="56"/>
      <c r="C47" s="57"/>
      <c r="D47" s="52"/>
      <c r="E47" s="140"/>
      <c r="F47" s="107"/>
      <c r="G47" s="18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245"/>
      <c r="CJ47" s="245"/>
      <c r="CK47" s="245"/>
      <c r="CL47" s="245"/>
      <c r="CM47" s="245"/>
      <c r="CN47" s="245"/>
      <c r="CO47" s="245"/>
      <c r="CP47" s="245"/>
      <c r="CQ47" s="245"/>
      <c r="CR47" s="245"/>
      <c r="CS47" s="245"/>
      <c r="CT47" s="245"/>
      <c r="CU47" s="245"/>
      <c r="CV47" s="245"/>
      <c r="CW47" s="245"/>
      <c r="CX47" s="245"/>
      <c r="CY47" s="245"/>
      <c r="CZ47" s="245"/>
      <c r="DA47" s="245"/>
      <c r="DB47" s="245"/>
      <c r="DC47" s="245"/>
      <c r="DD47" s="245"/>
      <c r="DE47" s="245"/>
      <c r="DF47" s="245"/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5"/>
      <c r="FF47" s="245"/>
      <c r="FG47" s="245"/>
      <c r="FH47" s="245"/>
      <c r="FI47" s="245"/>
      <c r="FJ47" s="245"/>
      <c r="FK47" s="245"/>
      <c r="FL47" s="245"/>
      <c r="FM47" s="245"/>
      <c r="FN47" s="245"/>
      <c r="FO47" s="245"/>
      <c r="FP47" s="245"/>
      <c r="FQ47" s="245"/>
      <c r="FR47" s="245"/>
      <c r="FS47" s="245"/>
    </row>
    <row r="48" spans="1:175" s="246" customFormat="1" ht="12.75" customHeight="1">
      <c r="A48" s="77"/>
      <c r="B48" s="56"/>
      <c r="C48" s="57" t="s">
        <v>101</v>
      </c>
      <c r="D48" s="60" t="s">
        <v>52</v>
      </c>
      <c r="E48" s="140">
        <f>19*0.6</f>
        <v>11.4</v>
      </c>
      <c r="F48" s="107"/>
      <c r="G48" s="53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5"/>
      <c r="BP48" s="245"/>
      <c r="BQ48" s="245"/>
      <c r="BR48" s="245"/>
      <c r="BS48" s="245"/>
      <c r="BT48" s="245"/>
      <c r="BU48" s="245"/>
      <c r="BV48" s="245"/>
      <c r="BW48" s="245"/>
      <c r="BX48" s="245"/>
      <c r="BY48" s="245"/>
      <c r="BZ48" s="245"/>
      <c r="CA48" s="245"/>
      <c r="CB48" s="245"/>
      <c r="CC48" s="245"/>
      <c r="CD48" s="245"/>
      <c r="CE48" s="245"/>
      <c r="CF48" s="245"/>
      <c r="CG48" s="245"/>
      <c r="CH48" s="245"/>
      <c r="CI48" s="245"/>
      <c r="CJ48" s="245"/>
      <c r="CK48" s="245"/>
      <c r="CL48" s="245"/>
      <c r="CM48" s="245"/>
      <c r="CN48" s="245"/>
      <c r="CO48" s="245"/>
      <c r="CP48" s="245"/>
      <c r="CQ48" s="245"/>
      <c r="CR48" s="245"/>
      <c r="CS48" s="245"/>
      <c r="CT48" s="245"/>
      <c r="CU48" s="245"/>
      <c r="CV48" s="245"/>
      <c r="CW48" s="245"/>
      <c r="CX48" s="245"/>
      <c r="CY48" s="245"/>
      <c r="CZ48" s="245"/>
      <c r="DA48" s="245"/>
      <c r="DB48" s="245"/>
      <c r="DC48" s="245"/>
      <c r="DD48" s="245"/>
      <c r="DE48" s="245"/>
      <c r="DF48" s="245"/>
      <c r="DG48" s="245"/>
      <c r="DH48" s="245"/>
      <c r="DI48" s="245"/>
      <c r="DJ48" s="245"/>
      <c r="DK48" s="245"/>
      <c r="DL48" s="245"/>
      <c r="DM48" s="245"/>
      <c r="DN48" s="245"/>
      <c r="DO48" s="245"/>
      <c r="DP48" s="245"/>
      <c r="DQ48" s="245"/>
      <c r="DR48" s="245"/>
      <c r="DS48" s="245"/>
      <c r="DT48" s="245"/>
      <c r="DU48" s="245"/>
      <c r="DV48" s="245"/>
      <c r="DW48" s="245"/>
      <c r="DX48" s="245"/>
      <c r="DY48" s="245"/>
      <c r="DZ48" s="245"/>
      <c r="EA48" s="245"/>
      <c r="EB48" s="245"/>
      <c r="EC48" s="245"/>
      <c r="ED48" s="245"/>
      <c r="EE48" s="245"/>
      <c r="EF48" s="245"/>
      <c r="EG48" s="245"/>
      <c r="EH48" s="245"/>
      <c r="EI48" s="245"/>
      <c r="EJ48" s="245"/>
      <c r="EK48" s="245"/>
      <c r="EL48" s="245"/>
      <c r="EM48" s="245"/>
      <c r="EN48" s="245"/>
      <c r="EO48" s="245"/>
      <c r="EP48" s="245"/>
      <c r="EQ48" s="245"/>
      <c r="ER48" s="245"/>
      <c r="ES48" s="245"/>
      <c r="ET48" s="245"/>
      <c r="EU48" s="245"/>
      <c r="EV48" s="245"/>
      <c r="EW48" s="245"/>
      <c r="EX48" s="245"/>
      <c r="EY48" s="245"/>
      <c r="EZ48" s="245"/>
      <c r="FA48" s="245"/>
      <c r="FB48" s="245"/>
      <c r="FC48" s="245"/>
      <c r="FD48" s="245"/>
      <c r="FE48" s="245"/>
      <c r="FF48" s="245"/>
      <c r="FG48" s="245"/>
      <c r="FH48" s="245"/>
      <c r="FI48" s="245"/>
      <c r="FJ48" s="245"/>
      <c r="FK48" s="245"/>
      <c r="FL48" s="245"/>
      <c r="FM48" s="245"/>
      <c r="FN48" s="245"/>
      <c r="FO48" s="245"/>
      <c r="FP48" s="245"/>
      <c r="FQ48" s="245"/>
      <c r="FR48" s="245"/>
      <c r="FS48" s="245"/>
    </row>
    <row r="49" spans="1:12" ht="12.75" customHeight="1">
      <c r="A49" s="77"/>
      <c r="B49" s="56"/>
      <c r="C49" s="57"/>
      <c r="D49" s="52"/>
      <c r="E49" s="140"/>
      <c r="F49" s="107"/>
      <c r="G49" s="186"/>
    </row>
    <row r="50" spans="1:12" ht="12.75" customHeight="1">
      <c r="A50" s="159"/>
      <c r="B50" s="160"/>
      <c r="C50" s="161" t="s">
        <v>102</v>
      </c>
      <c r="D50" s="162"/>
      <c r="E50" s="163"/>
      <c r="F50" s="164"/>
      <c r="G50" s="312"/>
    </row>
    <row r="51" spans="1:12" ht="12.75" customHeight="1">
      <c r="A51" s="159"/>
      <c r="B51" s="160"/>
      <c r="C51" s="161" t="s">
        <v>103</v>
      </c>
      <c r="D51" s="162"/>
      <c r="E51" s="163"/>
      <c r="F51" s="165"/>
      <c r="G51" s="313"/>
    </row>
    <row r="52" spans="1:12" ht="12.75" customHeight="1">
      <c r="A52" s="77" t="s">
        <v>83</v>
      </c>
      <c r="B52" s="56" t="s">
        <v>13</v>
      </c>
      <c r="C52" s="84" t="s">
        <v>49</v>
      </c>
      <c r="D52" s="52"/>
      <c r="E52" s="140"/>
      <c r="F52" s="108"/>
      <c r="G52" s="188"/>
    </row>
    <row r="53" spans="1:12" ht="12.75" customHeight="1">
      <c r="A53" s="77"/>
      <c r="B53" s="56"/>
      <c r="C53" s="57" t="s">
        <v>80</v>
      </c>
      <c r="D53" s="52"/>
      <c r="E53" s="140"/>
      <c r="F53" s="107"/>
      <c r="G53" s="185"/>
    </row>
    <row r="54" spans="1:12" ht="12.75" customHeight="1">
      <c r="A54" s="77"/>
      <c r="B54" s="56"/>
      <c r="C54" s="57" t="s">
        <v>106</v>
      </c>
      <c r="D54" s="52" t="s">
        <v>87</v>
      </c>
      <c r="E54" s="166">
        <v>14</v>
      </c>
      <c r="F54" s="107"/>
      <c r="G54" s="53"/>
    </row>
    <row r="55" spans="1:12" ht="12.75" customHeight="1">
      <c r="A55" s="77"/>
      <c r="B55" s="56"/>
      <c r="C55" s="57" t="s">
        <v>107</v>
      </c>
      <c r="D55" s="52" t="s">
        <v>87</v>
      </c>
      <c r="E55" s="140">
        <v>120</v>
      </c>
      <c r="F55" s="107"/>
      <c r="G55" s="53"/>
    </row>
    <row r="56" spans="1:12" ht="12.75" customHeight="1">
      <c r="A56" s="77"/>
      <c r="B56" s="56"/>
      <c r="C56" s="57"/>
      <c r="D56" s="52"/>
      <c r="E56" s="140"/>
      <c r="F56" s="107"/>
      <c r="G56" s="53"/>
      <c r="K56" s="50">
        <f>1.5*0.8*12</f>
        <v>14.400000000000002</v>
      </c>
    </row>
    <row r="57" spans="1:12" ht="12.75" customHeight="1">
      <c r="A57" s="77"/>
      <c r="B57" s="56"/>
      <c r="C57" s="57" t="s">
        <v>108</v>
      </c>
      <c r="D57" s="52" t="s">
        <v>87</v>
      </c>
      <c r="E57" s="140">
        <v>110</v>
      </c>
      <c r="F57" s="107"/>
      <c r="G57" s="53"/>
    </row>
    <row r="58" spans="1:12" ht="12.75" customHeight="1">
      <c r="A58" s="77"/>
      <c r="B58" s="56"/>
      <c r="C58" s="57"/>
      <c r="D58" s="52"/>
      <c r="E58" s="140"/>
      <c r="F58" s="107"/>
      <c r="G58" s="185"/>
    </row>
    <row r="59" spans="1:12" ht="12.75" customHeight="1">
      <c r="A59" s="77"/>
      <c r="B59" s="61"/>
      <c r="C59" s="61" t="s">
        <v>81</v>
      </c>
      <c r="D59" s="52"/>
      <c r="E59" s="140"/>
      <c r="F59" s="107"/>
      <c r="G59" s="185"/>
      <c r="K59" s="50">
        <f>11000/300</f>
        <v>36.666666666666664</v>
      </c>
      <c r="L59" s="50">
        <f>19000/300</f>
        <v>63.333333333333336</v>
      </c>
    </row>
    <row r="60" spans="1:12" ht="12.75" customHeight="1">
      <c r="A60" s="77"/>
      <c r="B60" s="62"/>
      <c r="C60" s="62" t="s">
        <v>57</v>
      </c>
      <c r="D60" s="60" t="s">
        <v>52</v>
      </c>
      <c r="E60" s="137">
        <f>6.7*2</f>
        <v>13.4</v>
      </c>
      <c r="F60" s="107"/>
      <c r="G60" s="53"/>
      <c r="K60" s="50">
        <f>37*2.2</f>
        <v>81.400000000000006</v>
      </c>
      <c r="L60" s="50">
        <f>64*1.5</f>
        <v>96</v>
      </c>
    </row>
    <row r="61" spans="1:12" ht="12.75" customHeight="1">
      <c r="A61" s="77"/>
      <c r="B61" s="63"/>
      <c r="C61" s="63"/>
      <c r="D61" s="52"/>
      <c r="E61" s="140"/>
      <c r="F61" s="107"/>
      <c r="G61" s="185"/>
      <c r="K61" s="50">
        <f>K60*0.62</f>
        <v>50.468000000000004</v>
      </c>
      <c r="L61" s="50">
        <f>L60*0.62</f>
        <v>59.519999999999996</v>
      </c>
    </row>
    <row r="62" spans="1:12" ht="15">
      <c r="A62" s="77" t="s">
        <v>84</v>
      </c>
      <c r="B62" s="64"/>
      <c r="C62" s="63" t="s">
        <v>88</v>
      </c>
      <c r="D62" s="52"/>
      <c r="E62" s="140"/>
      <c r="F62" s="107"/>
      <c r="G62" s="185"/>
      <c r="K62" s="50">
        <f>11*4*1.1*0.888</f>
        <v>42.979200000000006</v>
      </c>
      <c r="L62" s="50">
        <f>19*0.888*4*1.1</f>
        <v>74.236800000000002</v>
      </c>
    </row>
    <row r="63" spans="1:12" ht="15">
      <c r="A63" s="77"/>
      <c r="B63" s="61"/>
      <c r="C63" s="65"/>
      <c r="D63" s="52"/>
      <c r="E63" s="140"/>
      <c r="F63" s="107"/>
      <c r="G63" s="185"/>
    </row>
    <row r="64" spans="1:12" ht="15">
      <c r="A64" s="77"/>
      <c r="B64" s="61" t="s">
        <v>50</v>
      </c>
      <c r="C64" s="61" t="s">
        <v>60</v>
      </c>
      <c r="D64" s="52"/>
      <c r="E64" s="140"/>
      <c r="F64" s="107"/>
      <c r="G64" s="185"/>
    </row>
    <row r="65" spans="1:7" ht="15">
      <c r="A65" s="77"/>
      <c r="B65" s="61"/>
      <c r="C65" s="61" t="s">
        <v>51</v>
      </c>
      <c r="D65" s="52" t="s">
        <v>53</v>
      </c>
      <c r="E65" s="140">
        <f>0.05*19*0.35</f>
        <v>0.33250000000000002</v>
      </c>
      <c r="F65" s="107"/>
      <c r="G65" s="53"/>
    </row>
    <row r="66" spans="1:7" ht="12.75" customHeight="1">
      <c r="A66" s="77"/>
      <c r="B66" s="61"/>
      <c r="C66" s="61" t="s">
        <v>104</v>
      </c>
      <c r="D66" s="52" t="s">
        <v>53</v>
      </c>
      <c r="E66" s="140">
        <f>19*0.4*0.35</f>
        <v>2.66</v>
      </c>
      <c r="F66" s="107"/>
      <c r="G66" s="53"/>
    </row>
    <row r="67" spans="1:7" ht="15">
      <c r="A67" s="77"/>
      <c r="B67" s="61"/>
      <c r="C67" s="61" t="s">
        <v>146</v>
      </c>
      <c r="D67" s="52" t="s">
        <v>53</v>
      </c>
      <c r="E67" s="140">
        <f>0.375*11+(2.402*0.512)*0.3</f>
        <v>4.4939472</v>
      </c>
      <c r="F67" s="107"/>
      <c r="G67" s="53"/>
    </row>
    <row r="68" spans="1:7" ht="15">
      <c r="A68" s="77"/>
      <c r="B68" s="61"/>
      <c r="C68" s="61"/>
      <c r="D68" s="52"/>
      <c r="E68" s="140"/>
      <c r="F68" s="107"/>
      <c r="G68" s="53"/>
    </row>
    <row r="69" spans="1:7" ht="15">
      <c r="A69" s="275" t="s">
        <v>110</v>
      </c>
      <c r="B69" s="276"/>
      <c r="C69" s="276" t="s">
        <v>112</v>
      </c>
      <c r="D69" s="277" t="s">
        <v>113</v>
      </c>
      <c r="E69" s="278">
        <v>1</v>
      </c>
      <c r="F69" s="107"/>
      <c r="G69" s="107"/>
    </row>
    <row r="70" spans="1:7" ht="15">
      <c r="A70" s="275" t="s">
        <v>110</v>
      </c>
      <c r="B70" s="276"/>
      <c r="C70" s="276" t="s">
        <v>136</v>
      </c>
      <c r="D70" s="277" t="s">
        <v>114</v>
      </c>
      <c r="E70" s="278">
        <v>1</v>
      </c>
      <c r="F70" s="107"/>
      <c r="G70" s="107"/>
    </row>
    <row r="71" spans="1:7" ht="15">
      <c r="A71" s="77"/>
      <c r="B71" s="61"/>
      <c r="C71" s="61"/>
      <c r="D71" s="52"/>
      <c r="E71" s="140"/>
      <c r="F71" s="107"/>
      <c r="G71" s="189"/>
    </row>
    <row r="72" spans="1:7" ht="12.75" customHeight="1">
      <c r="A72" s="77" t="s">
        <v>94</v>
      </c>
      <c r="B72" s="61"/>
      <c r="C72" s="63" t="s">
        <v>89</v>
      </c>
      <c r="D72" s="52"/>
      <c r="E72" s="140"/>
      <c r="F72" s="107"/>
      <c r="G72" s="189"/>
    </row>
    <row r="73" spans="1:7" ht="12.75" customHeight="1">
      <c r="A73" s="77"/>
      <c r="B73" s="61"/>
      <c r="C73" s="63"/>
      <c r="D73" s="52"/>
      <c r="E73" s="140"/>
      <c r="F73" s="107"/>
      <c r="G73" s="189"/>
    </row>
    <row r="74" spans="1:7" ht="12.75" customHeight="1">
      <c r="A74" s="77" t="s">
        <v>150</v>
      </c>
      <c r="B74" s="61"/>
      <c r="C74" s="63" t="s">
        <v>149</v>
      </c>
      <c r="D74" s="52"/>
      <c r="E74" s="140"/>
      <c r="F74" s="107"/>
      <c r="G74" s="189"/>
    </row>
    <row r="75" spans="1:7" ht="34.799999999999997">
      <c r="A75" s="154"/>
      <c r="B75" s="61"/>
      <c r="C75" s="135" t="s">
        <v>148</v>
      </c>
      <c r="D75" s="52" t="s">
        <v>59</v>
      </c>
      <c r="E75" s="140">
        <f>ROUNDUP((2.57+3.32+2.26+2.26)*2,0)</f>
        <v>21</v>
      </c>
      <c r="F75" s="107"/>
      <c r="G75" s="53"/>
    </row>
    <row r="76" spans="1:7" ht="15">
      <c r="A76" s="154"/>
      <c r="B76" s="61"/>
      <c r="C76" s="135"/>
      <c r="D76" s="52"/>
      <c r="E76" s="140"/>
      <c r="F76" s="107"/>
      <c r="G76" s="53"/>
    </row>
    <row r="77" spans="1:7" ht="34.799999999999997">
      <c r="A77" s="154"/>
      <c r="B77" s="61"/>
      <c r="C77" s="135" t="s">
        <v>147</v>
      </c>
      <c r="D77" s="52" t="s">
        <v>109</v>
      </c>
      <c r="E77" s="140">
        <f>17+19*2+28</f>
        <v>83</v>
      </c>
      <c r="F77" s="107"/>
      <c r="G77" s="53"/>
    </row>
    <row r="78" spans="1:7" ht="15">
      <c r="A78" s="154"/>
      <c r="B78" s="61"/>
      <c r="C78" s="135"/>
      <c r="D78" s="52"/>
      <c r="E78" s="140"/>
      <c r="F78" s="107"/>
      <c r="G78" s="53"/>
    </row>
    <row r="79" spans="1:7" ht="23.4">
      <c r="A79" s="154"/>
      <c r="B79" s="61"/>
      <c r="C79" s="135" t="s">
        <v>160</v>
      </c>
      <c r="D79" s="52" t="s">
        <v>11</v>
      </c>
      <c r="E79" s="140">
        <v>1</v>
      </c>
      <c r="F79" s="107"/>
      <c r="G79" s="53"/>
    </row>
    <row r="80" spans="1:7" ht="15">
      <c r="A80" s="154"/>
      <c r="B80" s="61"/>
      <c r="C80" s="135"/>
      <c r="D80" s="52"/>
      <c r="E80" s="140"/>
      <c r="F80" s="107"/>
      <c r="G80" s="53"/>
    </row>
    <row r="81" spans="1:10" ht="15">
      <c r="A81" s="154" t="s">
        <v>152</v>
      </c>
      <c r="B81" s="61"/>
      <c r="C81" s="153" t="s">
        <v>159</v>
      </c>
      <c r="D81" s="52"/>
      <c r="E81" s="140"/>
      <c r="F81" s="107"/>
      <c r="G81" s="53"/>
    </row>
    <row r="82" spans="1:10" ht="15">
      <c r="A82" s="154"/>
      <c r="B82" s="61"/>
      <c r="C82" s="135" t="s">
        <v>161</v>
      </c>
      <c r="D82" s="180" t="s">
        <v>52</v>
      </c>
      <c r="E82" s="140">
        <f>ROUNDUP($E$77*2.1*0.166+$E$75*(0.08+0.08+0.04+0.04+0.012),0)</f>
        <v>35</v>
      </c>
      <c r="F82" s="107"/>
      <c r="G82" s="53"/>
    </row>
    <row r="83" spans="1:10" ht="15">
      <c r="A83" s="154"/>
      <c r="B83" s="61"/>
      <c r="C83" s="135"/>
      <c r="D83" s="52"/>
      <c r="E83" s="140"/>
      <c r="F83" s="107"/>
      <c r="G83" s="53"/>
    </row>
    <row r="84" spans="1:10" ht="15">
      <c r="A84" s="154"/>
      <c r="B84" s="61"/>
      <c r="C84" s="135" t="s">
        <v>162</v>
      </c>
      <c r="D84" s="180" t="s">
        <v>52</v>
      </c>
      <c r="E84" s="140">
        <f>ROUNDUP($E$77*2.1*0.166+$E$75*(0.08+0.08+0.04+0.04+0.012),0)*2</f>
        <v>70</v>
      </c>
      <c r="F84" s="107"/>
      <c r="G84" s="53"/>
    </row>
    <row r="85" spans="1:10" ht="15">
      <c r="A85" s="154"/>
      <c r="B85" s="61"/>
      <c r="C85" s="135"/>
      <c r="D85" s="52"/>
      <c r="E85" s="140"/>
      <c r="F85" s="107"/>
      <c r="G85" s="53"/>
    </row>
    <row r="86" spans="1:10" ht="15">
      <c r="A86" s="154" t="s">
        <v>158</v>
      </c>
      <c r="B86" s="61"/>
      <c r="C86" s="63" t="s">
        <v>151</v>
      </c>
      <c r="D86" s="52"/>
      <c r="E86" s="140"/>
      <c r="F86" s="107"/>
      <c r="G86" s="53"/>
    </row>
    <row r="87" spans="1:10" customFormat="1" ht="15">
      <c r="A87" s="171"/>
      <c r="B87" s="169"/>
      <c r="C87" s="168" t="s">
        <v>153</v>
      </c>
      <c r="D87" s="180" t="s">
        <v>52</v>
      </c>
      <c r="E87" s="137">
        <f>ROUNDUP(1.3+1.55*2+1.12*2,0)</f>
        <v>7</v>
      </c>
      <c r="F87" s="53"/>
      <c r="G87" s="53"/>
      <c r="J87">
        <f>100/2000</f>
        <v>0.05</v>
      </c>
    </row>
    <row r="88" spans="1:10" customFormat="1" ht="15">
      <c r="A88" s="158"/>
      <c r="B88" s="169"/>
      <c r="C88" s="168"/>
      <c r="D88" s="180"/>
      <c r="E88" s="137"/>
      <c r="F88" s="53"/>
      <c r="G88" s="53"/>
    </row>
    <row r="89" spans="1:10" customFormat="1" ht="15">
      <c r="A89" s="158"/>
      <c r="B89" s="169"/>
      <c r="C89" s="168" t="s">
        <v>154</v>
      </c>
      <c r="D89" s="52" t="s">
        <v>53</v>
      </c>
      <c r="E89" s="137">
        <f>6*2.6*0.345*0.46</f>
        <v>2.4757199999999999</v>
      </c>
      <c r="F89" s="53"/>
      <c r="G89" s="53"/>
    </row>
    <row r="90" spans="1:10" customFormat="1" ht="15">
      <c r="A90" s="158"/>
      <c r="B90" s="169"/>
      <c r="C90" s="168"/>
      <c r="D90" s="180"/>
      <c r="E90" s="137"/>
      <c r="F90" s="53"/>
      <c r="G90" s="53"/>
    </row>
    <row r="91" spans="1:10" customFormat="1" ht="15">
      <c r="A91" s="158"/>
      <c r="B91" s="169"/>
      <c r="C91" s="168" t="s">
        <v>155</v>
      </c>
      <c r="D91" s="180" t="s">
        <v>52</v>
      </c>
      <c r="E91" s="137">
        <f>ROUNDUP(E87*2+(2.57+3.32+2.26+2.26)*0.23+E89*0.46*0.345+E89*2.6*(0.46+0.46+0.345+0.345),0)</f>
        <v>28</v>
      </c>
      <c r="F91" s="53"/>
      <c r="G91" s="53"/>
    </row>
    <row r="92" spans="1:10" customFormat="1" ht="15">
      <c r="A92" s="158"/>
      <c r="B92" s="169"/>
      <c r="C92" s="168"/>
      <c r="D92" s="180"/>
      <c r="E92" s="137"/>
      <c r="F92" s="53"/>
      <c r="G92" s="53"/>
    </row>
    <row r="93" spans="1:10" customFormat="1" ht="13.5" customHeight="1">
      <c r="A93" s="158" t="s">
        <v>95</v>
      </c>
      <c r="B93" s="169"/>
      <c r="C93" s="172" t="s">
        <v>122</v>
      </c>
      <c r="D93" s="180"/>
      <c r="E93" s="137"/>
      <c r="F93" s="53"/>
      <c r="G93" s="53"/>
    </row>
    <row r="94" spans="1:10" customFormat="1" ht="13.5" customHeight="1">
      <c r="A94" s="158"/>
      <c r="B94" s="169"/>
      <c r="C94" s="168" t="s">
        <v>123</v>
      </c>
      <c r="D94" s="180" t="s">
        <v>109</v>
      </c>
      <c r="E94" s="137">
        <v>1</v>
      </c>
      <c r="F94" s="53"/>
      <c r="G94" s="53"/>
    </row>
    <row r="95" spans="1:10" ht="12.75" customHeight="1">
      <c r="A95" s="154"/>
      <c r="B95" s="61"/>
      <c r="C95" s="135"/>
      <c r="D95" s="52"/>
      <c r="E95" s="140"/>
      <c r="F95" s="107"/>
      <c r="G95" s="53"/>
    </row>
    <row r="96" spans="1:10" ht="15">
      <c r="A96" s="154" t="s">
        <v>96</v>
      </c>
      <c r="B96" s="61"/>
      <c r="C96" s="153" t="s">
        <v>140</v>
      </c>
      <c r="D96" s="52"/>
      <c r="E96" s="140"/>
      <c r="F96" s="107"/>
      <c r="G96" s="53"/>
    </row>
    <row r="97" spans="1:7" ht="15">
      <c r="A97" s="154"/>
      <c r="B97" s="61"/>
      <c r="C97" s="135"/>
      <c r="D97" s="52"/>
      <c r="E97" s="140"/>
      <c r="F97" s="107"/>
      <c r="G97" s="53"/>
    </row>
    <row r="98" spans="1:7" ht="23.4">
      <c r="A98" s="154"/>
      <c r="B98" s="61"/>
      <c r="C98" s="135" t="s">
        <v>157</v>
      </c>
      <c r="D98" s="52" t="s">
        <v>109</v>
      </c>
      <c r="E98" s="140">
        <v>1</v>
      </c>
      <c r="F98" s="107"/>
      <c r="G98" s="53"/>
    </row>
    <row r="99" spans="1:7" ht="15">
      <c r="A99" s="154"/>
      <c r="B99" s="61"/>
      <c r="C99" s="135"/>
      <c r="D99" s="52"/>
      <c r="E99" s="140"/>
      <c r="F99" s="107"/>
      <c r="G99" s="53"/>
    </row>
    <row r="100" spans="1:7" ht="23.4">
      <c r="A100" s="154"/>
      <c r="B100" s="61"/>
      <c r="C100" s="135" t="s">
        <v>139</v>
      </c>
      <c r="D100" s="52" t="s">
        <v>109</v>
      </c>
      <c r="E100" s="140">
        <v>1</v>
      </c>
      <c r="F100" s="107"/>
      <c r="G100" s="53"/>
    </row>
    <row r="101" spans="1:7" ht="15">
      <c r="A101" s="159"/>
      <c r="B101" s="160"/>
      <c r="C101" s="161" t="s">
        <v>102</v>
      </c>
      <c r="D101" s="162"/>
      <c r="E101" s="163"/>
      <c r="F101" s="164"/>
      <c r="G101" s="312"/>
    </row>
    <row r="102" spans="1:7" ht="15">
      <c r="A102" s="159"/>
      <c r="B102" s="160"/>
      <c r="C102" s="161" t="s">
        <v>103</v>
      </c>
      <c r="D102" s="162"/>
      <c r="E102" s="163"/>
      <c r="F102" s="165"/>
      <c r="G102" s="313"/>
    </row>
    <row r="103" spans="1:7" ht="15">
      <c r="A103" s="154" t="s">
        <v>105</v>
      </c>
      <c r="B103" s="61"/>
      <c r="C103" s="153" t="s">
        <v>141</v>
      </c>
      <c r="D103" s="52"/>
      <c r="E103" s="140"/>
      <c r="F103" s="107"/>
      <c r="G103" s="53"/>
    </row>
    <row r="104" spans="1:7" ht="15">
      <c r="A104" s="154"/>
      <c r="B104" s="61"/>
      <c r="C104" s="135"/>
      <c r="D104" s="52"/>
      <c r="E104" s="140"/>
      <c r="F104" s="107"/>
      <c r="G104" s="53"/>
    </row>
    <row r="105" spans="1:7" ht="34.799999999999997">
      <c r="A105" s="154"/>
      <c r="B105" s="61"/>
      <c r="C105" s="135" t="s">
        <v>138</v>
      </c>
      <c r="D105" s="52" t="s">
        <v>11</v>
      </c>
      <c r="E105" s="140">
        <v>1</v>
      </c>
      <c r="F105" s="107"/>
      <c r="G105" s="53"/>
    </row>
    <row r="106" spans="1:7" ht="15">
      <c r="A106" s="154"/>
      <c r="B106" s="61"/>
      <c r="C106" s="135"/>
      <c r="D106" s="52"/>
      <c r="E106" s="140"/>
      <c r="F106" s="107"/>
      <c r="G106" s="53"/>
    </row>
    <row r="107" spans="1:7" ht="24">
      <c r="A107" s="152" t="s">
        <v>156</v>
      </c>
      <c r="B107" s="61"/>
      <c r="C107" s="153" t="s">
        <v>61</v>
      </c>
      <c r="D107" s="52" t="s">
        <v>11</v>
      </c>
      <c r="E107" s="59">
        <v>1</v>
      </c>
      <c r="F107" s="107"/>
      <c r="G107" s="53"/>
    </row>
    <row r="108" spans="1:7" ht="12.75" customHeight="1">
      <c r="A108" s="134"/>
      <c r="B108" s="61"/>
      <c r="C108" s="66"/>
      <c r="D108" s="52"/>
      <c r="E108" s="59"/>
      <c r="F108" s="107"/>
      <c r="G108" s="190"/>
    </row>
    <row r="109" spans="1:7" ht="15">
      <c r="A109" s="191"/>
      <c r="B109" s="199"/>
      <c r="C109" s="239" t="s">
        <v>115</v>
      </c>
      <c r="D109" s="200"/>
      <c r="E109" s="201"/>
      <c r="F109" s="202"/>
      <c r="G109" s="288"/>
    </row>
    <row r="110" spans="1:7" ht="15">
      <c r="A110" s="77"/>
      <c r="B110" s="112"/>
      <c r="C110" s="113"/>
      <c r="D110" s="67"/>
      <c r="E110" s="114"/>
      <c r="F110" s="260"/>
      <c r="G110" s="260"/>
    </row>
    <row r="111" spans="1:7" ht="12.75" customHeight="1">
      <c r="F111" s="68"/>
      <c r="G111" s="80"/>
    </row>
    <row r="112" spans="1:7" ht="12.75" customHeight="1">
      <c r="F112" s="68"/>
      <c r="G112" s="80"/>
    </row>
    <row r="118" spans="1:7" ht="12.75" customHeight="1">
      <c r="F118" s="68"/>
      <c r="G118" s="80"/>
    </row>
    <row r="119" spans="1:7" ht="12.75" customHeight="1">
      <c r="F119" s="81"/>
      <c r="G119" s="70"/>
    </row>
    <row r="120" spans="1:7" ht="12.75" customHeight="1">
      <c r="F120" s="70"/>
      <c r="G120" s="70"/>
    </row>
    <row r="121" spans="1:7" ht="12.75" customHeight="1">
      <c r="A121" s="86"/>
      <c r="B121" s="69"/>
      <c r="C121" s="72"/>
      <c r="D121" s="178"/>
      <c r="E121" s="178"/>
      <c r="F121" s="178"/>
      <c r="G121" s="70"/>
    </row>
    <row r="122" spans="1:7" ht="12.75" customHeight="1">
      <c r="A122" s="69"/>
      <c r="B122" s="69"/>
      <c r="C122" s="71"/>
      <c r="D122" s="87"/>
      <c r="E122" s="69"/>
      <c r="F122" s="71"/>
      <c r="G122" s="80"/>
    </row>
    <row r="123" spans="1:7" ht="12.75" customHeight="1">
      <c r="A123" s="69"/>
      <c r="B123" s="78"/>
      <c r="C123" s="88"/>
      <c r="D123" s="85"/>
      <c r="E123" s="79"/>
      <c r="F123" s="68"/>
      <c r="G123" s="80"/>
    </row>
    <row r="124" spans="1:7" ht="12.75" customHeight="1">
      <c r="A124" s="69"/>
      <c r="B124" s="78"/>
      <c r="C124" s="89"/>
      <c r="D124" s="85"/>
      <c r="E124" s="79"/>
      <c r="F124" s="68"/>
      <c r="G124" s="80"/>
    </row>
    <row r="125" spans="1:7" ht="12.75" customHeight="1">
      <c r="A125" s="69"/>
      <c r="B125" s="78"/>
      <c r="C125" s="88"/>
      <c r="D125" s="85"/>
      <c r="E125" s="79"/>
      <c r="F125" s="68"/>
      <c r="G125" s="80"/>
    </row>
    <row r="126" spans="1:7" ht="12.75" customHeight="1">
      <c r="A126" s="90"/>
      <c r="B126" s="78"/>
      <c r="C126" s="91"/>
      <c r="D126" s="67"/>
      <c r="E126" s="79"/>
      <c r="F126" s="68"/>
      <c r="G126" s="80"/>
    </row>
    <row r="127" spans="1:7" ht="12.75" customHeight="1">
      <c r="A127" s="92"/>
      <c r="B127" s="78"/>
      <c r="D127" s="85"/>
      <c r="E127" s="93"/>
      <c r="F127" s="68"/>
      <c r="G127" s="80"/>
    </row>
    <row r="128" spans="1:7" ht="12.75" customHeight="1">
      <c r="A128" s="69"/>
      <c r="B128" s="78"/>
      <c r="C128" s="91"/>
      <c r="D128" s="85"/>
      <c r="E128" s="93"/>
      <c r="F128" s="68"/>
      <c r="G128" s="80"/>
    </row>
    <row r="129" spans="1:7" ht="12.75" customHeight="1">
      <c r="A129" s="90"/>
      <c r="B129" s="94"/>
      <c r="C129" s="95"/>
      <c r="D129" s="96"/>
      <c r="E129" s="79"/>
      <c r="F129" s="178"/>
      <c r="G129" s="80"/>
    </row>
    <row r="130" spans="1:7" ht="12.75" customHeight="1">
      <c r="A130" s="90"/>
      <c r="B130" s="78"/>
      <c r="C130" s="97"/>
      <c r="D130" s="85"/>
      <c r="E130" s="93"/>
      <c r="F130" s="178"/>
      <c r="G130" s="80"/>
    </row>
    <row r="131" spans="1:7" ht="12.75" customHeight="1">
      <c r="A131" s="69"/>
      <c r="B131" s="78"/>
      <c r="C131" s="91"/>
      <c r="D131" s="85"/>
      <c r="E131" s="93"/>
      <c r="F131" s="178"/>
      <c r="G131" s="80"/>
    </row>
    <row r="132" spans="1:7" ht="12.75" customHeight="1">
      <c r="A132" s="90"/>
      <c r="B132" s="78"/>
      <c r="C132" s="89"/>
      <c r="D132" s="85"/>
      <c r="E132" s="93"/>
      <c r="F132" s="178"/>
      <c r="G132" s="80"/>
    </row>
    <row r="133" spans="1:7" ht="12.75" customHeight="1">
      <c r="A133" s="98"/>
      <c r="B133" s="78"/>
      <c r="C133" s="97"/>
      <c r="D133" s="85"/>
      <c r="E133" s="93"/>
      <c r="F133" s="178"/>
      <c r="G133" s="80"/>
    </row>
    <row r="134" spans="1:7" ht="12.75" customHeight="1">
      <c r="A134" s="90"/>
      <c r="B134" s="78"/>
      <c r="C134" s="97"/>
      <c r="D134" s="85"/>
      <c r="E134" s="93"/>
      <c r="F134" s="178"/>
      <c r="G134" s="80"/>
    </row>
    <row r="135" spans="1:7" ht="12.75" customHeight="1">
      <c r="A135" s="92"/>
      <c r="B135" s="78"/>
      <c r="C135" s="88"/>
      <c r="D135" s="85"/>
      <c r="E135" s="93"/>
      <c r="F135" s="178"/>
      <c r="G135" s="80"/>
    </row>
    <row r="136" spans="1:7" ht="12.75" customHeight="1">
      <c r="A136" s="90"/>
      <c r="B136" s="78"/>
      <c r="C136" s="72"/>
      <c r="D136" s="85"/>
      <c r="E136" s="79"/>
      <c r="F136" s="99"/>
      <c r="G136" s="80"/>
    </row>
    <row r="137" spans="1:7" ht="12.75" customHeight="1">
      <c r="A137" s="90"/>
      <c r="B137" s="78"/>
      <c r="C137" s="72"/>
      <c r="D137" s="85"/>
      <c r="E137" s="79"/>
      <c r="F137" s="178"/>
      <c r="G137" s="80"/>
    </row>
    <row r="138" spans="1:7" ht="12.75" customHeight="1">
      <c r="A138" s="90"/>
      <c r="B138" s="78"/>
      <c r="C138" s="100"/>
      <c r="D138" s="85"/>
      <c r="E138" s="79"/>
      <c r="F138" s="178"/>
      <c r="G138" s="80"/>
    </row>
    <row r="139" spans="1:7" ht="12.75" customHeight="1">
      <c r="A139" s="92"/>
      <c r="B139" s="78"/>
      <c r="C139" s="97"/>
      <c r="D139" s="85"/>
      <c r="E139" s="79"/>
      <c r="F139" s="178"/>
      <c r="G139" s="80"/>
    </row>
    <row r="140" spans="1:7" ht="12.75" customHeight="1">
      <c r="A140" s="90"/>
      <c r="B140" s="78"/>
      <c r="C140" s="97"/>
      <c r="D140" s="85"/>
      <c r="E140" s="79"/>
      <c r="F140" s="178"/>
      <c r="G140" s="80"/>
    </row>
    <row r="141" spans="1:7" ht="12.75" customHeight="1">
      <c r="A141" s="90"/>
      <c r="B141" s="69"/>
      <c r="C141" s="97"/>
      <c r="D141" s="85"/>
      <c r="E141" s="79"/>
      <c r="F141" s="68"/>
      <c r="G141" s="80"/>
    </row>
    <row r="142" spans="1:7" ht="12.75" customHeight="1">
      <c r="A142" s="90"/>
      <c r="B142" s="94"/>
      <c r="C142" s="101"/>
      <c r="D142" s="85"/>
      <c r="E142" s="79"/>
      <c r="F142" s="68"/>
      <c r="G142" s="80"/>
    </row>
    <row r="143" spans="1:7" ht="12.75" customHeight="1">
      <c r="A143" s="90"/>
      <c r="B143" s="94"/>
      <c r="C143" s="101"/>
      <c r="D143" s="85"/>
      <c r="E143" s="79"/>
      <c r="F143" s="68"/>
      <c r="G143" s="80"/>
    </row>
    <row r="144" spans="1:7" ht="12.75" customHeight="1">
      <c r="A144" s="69"/>
      <c r="B144" s="102"/>
      <c r="C144" s="91"/>
      <c r="D144" s="85"/>
      <c r="E144" s="79"/>
      <c r="F144" s="68"/>
      <c r="G144" s="80"/>
    </row>
    <row r="145" spans="1:7" ht="12.75" customHeight="1">
      <c r="A145" s="90"/>
      <c r="B145" s="103"/>
      <c r="C145" s="91"/>
      <c r="D145" s="85"/>
      <c r="E145" s="79"/>
      <c r="F145" s="68"/>
      <c r="G145" s="80"/>
    </row>
    <row r="146" spans="1:7" ht="12.75" customHeight="1">
      <c r="A146" s="90"/>
      <c r="B146" s="69"/>
      <c r="C146" s="72"/>
      <c r="D146" s="320"/>
      <c r="E146" s="320"/>
      <c r="F146" s="70"/>
      <c r="G146" s="70"/>
    </row>
    <row r="147" spans="1:7" ht="12.75" customHeight="1">
      <c r="A147" s="104"/>
      <c r="B147" s="69"/>
      <c r="C147" s="72"/>
      <c r="D147" s="178"/>
      <c r="E147" s="178"/>
      <c r="F147" s="178"/>
      <c r="G147" s="70"/>
    </row>
    <row r="148" spans="1:7" ht="12.75" customHeight="1">
      <c r="A148" s="86"/>
      <c r="B148" s="69"/>
      <c r="C148" s="252"/>
      <c r="D148" s="253"/>
      <c r="E148" s="248"/>
      <c r="F148" s="253"/>
      <c r="G148" s="249"/>
    </row>
    <row r="149" spans="1:7" ht="12.75" customHeight="1">
      <c r="A149" s="69"/>
      <c r="B149" s="69"/>
      <c r="C149" s="69"/>
      <c r="D149" s="73"/>
      <c r="E149" s="74"/>
      <c r="F149" s="91"/>
      <c r="G149" s="70"/>
    </row>
    <row r="150" spans="1:7" ht="12.75" customHeight="1">
      <c r="A150" s="69"/>
      <c r="B150" s="254"/>
      <c r="C150" s="255"/>
      <c r="D150" s="255"/>
      <c r="E150" s="250"/>
      <c r="F150" s="255"/>
      <c r="G150" s="251"/>
    </row>
    <row r="151" spans="1:7" ht="12.75" customHeight="1">
      <c r="A151" s="252"/>
      <c r="B151" s="254"/>
      <c r="C151" s="255"/>
      <c r="D151" s="255"/>
      <c r="E151" s="250"/>
      <c r="F151" s="255"/>
      <c r="G151" s="251"/>
    </row>
    <row r="152" spans="1:7" ht="12.75" customHeight="1">
      <c r="A152" s="69"/>
      <c r="B152" s="254"/>
      <c r="C152" s="255"/>
      <c r="D152" s="255"/>
      <c r="E152" s="250"/>
      <c r="F152" s="255"/>
      <c r="G152" s="251"/>
    </row>
    <row r="153" spans="1:7" ht="12.75" customHeight="1">
      <c r="A153" s="254"/>
    </row>
    <row r="154" spans="1:7" ht="12.75" customHeight="1">
      <c r="A154" s="254"/>
    </row>
    <row r="155" spans="1:7" ht="12.75" customHeight="1">
      <c r="A155" s="254"/>
    </row>
  </sheetData>
  <mergeCells count="2">
    <mergeCell ref="C2:E2"/>
    <mergeCell ref="D146:E146"/>
  </mergeCells>
  <pageMargins left="0.82677165354330717" right="0.31496062992125984" top="0.47244094488188981" bottom="0.39370078740157483" header="0.39370078740157483" footer="0.31496062992125984"/>
  <pageSetup paperSize="9" scale="93" firstPageNumber="33" fitToHeight="0" orientation="portrait" useFirstPageNumber="1" r:id="rId1"/>
  <headerFooter alignWithMargins="0">
    <oddFooter>&amp;L&amp;9&amp;F&amp;A&amp;R&amp;9&amp;P</oddFooter>
  </headerFooter>
  <rowBreaks count="3" manualBreakCount="3">
    <brk id="50" max="6" man="1"/>
    <brk id="101" max="6" man="1"/>
    <brk id="109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zoomScaleSheetLayoutView="100" workbookViewId="0">
      <selection activeCell="B11" sqref="B11"/>
    </sheetView>
  </sheetViews>
  <sheetFormatPr defaultRowHeight="13.2"/>
  <cols>
    <col min="1" max="1" width="4.08984375" style="290" customWidth="1"/>
    <col min="2" max="2" width="40" style="290" customWidth="1"/>
    <col min="3" max="3" width="4" style="290" customWidth="1"/>
    <col min="4" max="4" width="4.36328125" style="290" customWidth="1"/>
    <col min="5" max="5" width="9" style="290" customWidth="1"/>
    <col min="6" max="6" width="11" style="290" customWidth="1"/>
    <col min="7" max="256" width="8.90625" style="290"/>
    <col min="257" max="257" width="4.08984375" style="290" customWidth="1"/>
    <col min="258" max="258" width="40" style="290" customWidth="1"/>
    <col min="259" max="259" width="4" style="290" customWidth="1"/>
    <col min="260" max="260" width="4.36328125" style="290" customWidth="1"/>
    <col min="261" max="261" width="9" style="290" customWidth="1"/>
    <col min="262" max="262" width="11" style="290" customWidth="1"/>
    <col min="263" max="512" width="8.90625" style="290"/>
    <col min="513" max="513" width="4.08984375" style="290" customWidth="1"/>
    <col min="514" max="514" width="40" style="290" customWidth="1"/>
    <col min="515" max="515" width="4" style="290" customWidth="1"/>
    <col min="516" max="516" width="4.36328125" style="290" customWidth="1"/>
    <col min="517" max="517" width="9" style="290" customWidth="1"/>
    <col min="518" max="518" width="11" style="290" customWidth="1"/>
    <col min="519" max="768" width="8.90625" style="290"/>
    <col min="769" max="769" width="4.08984375" style="290" customWidth="1"/>
    <col min="770" max="770" width="40" style="290" customWidth="1"/>
    <col min="771" max="771" width="4" style="290" customWidth="1"/>
    <col min="772" max="772" width="4.36328125" style="290" customWidth="1"/>
    <col min="773" max="773" width="9" style="290" customWidth="1"/>
    <col min="774" max="774" width="11" style="290" customWidth="1"/>
    <col min="775" max="1024" width="8.90625" style="290"/>
    <col min="1025" max="1025" width="4.08984375" style="290" customWidth="1"/>
    <col min="1026" max="1026" width="40" style="290" customWidth="1"/>
    <col min="1027" max="1027" width="4" style="290" customWidth="1"/>
    <col min="1028" max="1028" width="4.36328125" style="290" customWidth="1"/>
    <col min="1029" max="1029" width="9" style="290" customWidth="1"/>
    <col min="1030" max="1030" width="11" style="290" customWidth="1"/>
    <col min="1031" max="1280" width="8.90625" style="290"/>
    <col min="1281" max="1281" width="4.08984375" style="290" customWidth="1"/>
    <col min="1282" max="1282" width="40" style="290" customWidth="1"/>
    <col min="1283" max="1283" width="4" style="290" customWidth="1"/>
    <col min="1284" max="1284" width="4.36328125" style="290" customWidth="1"/>
    <col min="1285" max="1285" width="9" style="290" customWidth="1"/>
    <col min="1286" max="1286" width="11" style="290" customWidth="1"/>
    <col min="1287" max="1536" width="8.90625" style="290"/>
    <col min="1537" max="1537" width="4.08984375" style="290" customWidth="1"/>
    <col min="1538" max="1538" width="40" style="290" customWidth="1"/>
    <col min="1539" max="1539" width="4" style="290" customWidth="1"/>
    <col min="1540" max="1540" width="4.36328125" style="290" customWidth="1"/>
    <col min="1541" max="1541" width="9" style="290" customWidth="1"/>
    <col min="1542" max="1542" width="11" style="290" customWidth="1"/>
    <col min="1543" max="1792" width="8.90625" style="290"/>
    <col min="1793" max="1793" width="4.08984375" style="290" customWidth="1"/>
    <col min="1794" max="1794" width="40" style="290" customWidth="1"/>
    <col min="1795" max="1795" width="4" style="290" customWidth="1"/>
    <col min="1796" max="1796" width="4.36328125" style="290" customWidth="1"/>
    <col min="1797" max="1797" width="9" style="290" customWidth="1"/>
    <col min="1798" max="1798" width="11" style="290" customWidth="1"/>
    <col min="1799" max="2048" width="8.90625" style="290"/>
    <col min="2049" max="2049" width="4.08984375" style="290" customWidth="1"/>
    <col min="2050" max="2050" width="40" style="290" customWidth="1"/>
    <col min="2051" max="2051" width="4" style="290" customWidth="1"/>
    <col min="2052" max="2052" width="4.36328125" style="290" customWidth="1"/>
    <col min="2053" max="2053" width="9" style="290" customWidth="1"/>
    <col min="2054" max="2054" width="11" style="290" customWidth="1"/>
    <col min="2055" max="2304" width="8.90625" style="290"/>
    <col min="2305" max="2305" width="4.08984375" style="290" customWidth="1"/>
    <col min="2306" max="2306" width="40" style="290" customWidth="1"/>
    <col min="2307" max="2307" width="4" style="290" customWidth="1"/>
    <col min="2308" max="2308" width="4.36328125" style="290" customWidth="1"/>
    <col min="2309" max="2309" width="9" style="290" customWidth="1"/>
    <col min="2310" max="2310" width="11" style="290" customWidth="1"/>
    <col min="2311" max="2560" width="8.90625" style="290"/>
    <col min="2561" max="2561" width="4.08984375" style="290" customWidth="1"/>
    <col min="2562" max="2562" width="40" style="290" customWidth="1"/>
    <col min="2563" max="2563" width="4" style="290" customWidth="1"/>
    <col min="2564" max="2564" width="4.36328125" style="290" customWidth="1"/>
    <col min="2565" max="2565" width="9" style="290" customWidth="1"/>
    <col min="2566" max="2566" width="11" style="290" customWidth="1"/>
    <col min="2567" max="2816" width="8.90625" style="290"/>
    <col min="2817" max="2817" width="4.08984375" style="290" customWidth="1"/>
    <col min="2818" max="2818" width="40" style="290" customWidth="1"/>
    <col min="2819" max="2819" width="4" style="290" customWidth="1"/>
    <col min="2820" max="2820" width="4.36328125" style="290" customWidth="1"/>
    <col min="2821" max="2821" width="9" style="290" customWidth="1"/>
    <col min="2822" max="2822" width="11" style="290" customWidth="1"/>
    <col min="2823" max="3072" width="8.90625" style="290"/>
    <col min="3073" max="3073" width="4.08984375" style="290" customWidth="1"/>
    <col min="3074" max="3074" width="40" style="290" customWidth="1"/>
    <col min="3075" max="3075" width="4" style="290" customWidth="1"/>
    <col min="3076" max="3076" width="4.36328125" style="290" customWidth="1"/>
    <col min="3077" max="3077" width="9" style="290" customWidth="1"/>
    <col min="3078" max="3078" width="11" style="290" customWidth="1"/>
    <col min="3079" max="3328" width="8.90625" style="290"/>
    <col min="3329" max="3329" width="4.08984375" style="290" customWidth="1"/>
    <col min="3330" max="3330" width="40" style="290" customWidth="1"/>
    <col min="3331" max="3331" width="4" style="290" customWidth="1"/>
    <col min="3332" max="3332" width="4.36328125" style="290" customWidth="1"/>
    <col min="3333" max="3333" width="9" style="290" customWidth="1"/>
    <col min="3334" max="3334" width="11" style="290" customWidth="1"/>
    <col min="3335" max="3584" width="8.90625" style="290"/>
    <col min="3585" max="3585" width="4.08984375" style="290" customWidth="1"/>
    <col min="3586" max="3586" width="40" style="290" customWidth="1"/>
    <col min="3587" max="3587" width="4" style="290" customWidth="1"/>
    <col min="3588" max="3588" width="4.36328125" style="290" customWidth="1"/>
    <col min="3589" max="3589" width="9" style="290" customWidth="1"/>
    <col min="3590" max="3590" width="11" style="290" customWidth="1"/>
    <col min="3591" max="3840" width="8.90625" style="290"/>
    <col min="3841" max="3841" width="4.08984375" style="290" customWidth="1"/>
    <col min="3842" max="3842" width="40" style="290" customWidth="1"/>
    <col min="3843" max="3843" width="4" style="290" customWidth="1"/>
    <col min="3844" max="3844" width="4.36328125" style="290" customWidth="1"/>
    <col min="3845" max="3845" width="9" style="290" customWidth="1"/>
    <col min="3846" max="3846" width="11" style="290" customWidth="1"/>
    <col min="3847" max="4096" width="8.90625" style="290"/>
    <col min="4097" max="4097" width="4.08984375" style="290" customWidth="1"/>
    <col min="4098" max="4098" width="40" style="290" customWidth="1"/>
    <col min="4099" max="4099" width="4" style="290" customWidth="1"/>
    <col min="4100" max="4100" width="4.36328125" style="290" customWidth="1"/>
    <col min="4101" max="4101" width="9" style="290" customWidth="1"/>
    <col min="4102" max="4102" width="11" style="290" customWidth="1"/>
    <col min="4103" max="4352" width="8.90625" style="290"/>
    <col min="4353" max="4353" width="4.08984375" style="290" customWidth="1"/>
    <col min="4354" max="4354" width="40" style="290" customWidth="1"/>
    <col min="4355" max="4355" width="4" style="290" customWidth="1"/>
    <col min="4356" max="4356" width="4.36328125" style="290" customWidth="1"/>
    <col min="4357" max="4357" width="9" style="290" customWidth="1"/>
    <col min="4358" max="4358" width="11" style="290" customWidth="1"/>
    <col min="4359" max="4608" width="8.90625" style="290"/>
    <col min="4609" max="4609" width="4.08984375" style="290" customWidth="1"/>
    <col min="4610" max="4610" width="40" style="290" customWidth="1"/>
    <col min="4611" max="4611" width="4" style="290" customWidth="1"/>
    <col min="4612" max="4612" width="4.36328125" style="290" customWidth="1"/>
    <col min="4613" max="4613" width="9" style="290" customWidth="1"/>
    <col min="4614" max="4614" width="11" style="290" customWidth="1"/>
    <col min="4615" max="4864" width="8.90625" style="290"/>
    <col min="4865" max="4865" width="4.08984375" style="290" customWidth="1"/>
    <col min="4866" max="4866" width="40" style="290" customWidth="1"/>
    <col min="4867" max="4867" width="4" style="290" customWidth="1"/>
    <col min="4868" max="4868" width="4.36328125" style="290" customWidth="1"/>
    <col min="4869" max="4869" width="9" style="290" customWidth="1"/>
    <col min="4870" max="4870" width="11" style="290" customWidth="1"/>
    <col min="4871" max="5120" width="8.90625" style="290"/>
    <col min="5121" max="5121" width="4.08984375" style="290" customWidth="1"/>
    <col min="5122" max="5122" width="40" style="290" customWidth="1"/>
    <col min="5123" max="5123" width="4" style="290" customWidth="1"/>
    <col min="5124" max="5124" width="4.36328125" style="290" customWidth="1"/>
    <col min="5125" max="5125" width="9" style="290" customWidth="1"/>
    <col min="5126" max="5126" width="11" style="290" customWidth="1"/>
    <col min="5127" max="5376" width="8.90625" style="290"/>
    <col min="5377" max="5377" width="4.08984375" style="290" customWidth="1"/>
    <col min="5378" max="5378" width="40" style="290" customWidth="1"/>
    <col min="5379" max="5379" width="4" style="290" customWidth="1"/>
    <col min="5380" max="5380" width="4.36328125" style="290" customWidth="1"/>
    <col min="5381" max="5381" width="9" style="290" customWidth="1"/>
    <col min="5382" max="5382" width="11" style="290" customWidth="1"/>
    <col min="5383" max="5632" width="8.90625" style="290"/>
    <col min="5633" max="5633" width="4.08984375" style="290" customWidth="1"/>
    <col min="5634" max="5634" width="40" style="290" customWidth="1"/>
    <col min="5635" max="5635" width="4" style="290" customWidth="1"/>
    <col min="5636" max="5636" width="4.36328125" style="290" customWidth="1"/>
    <col min="5637" max="5637" width="9" style="290" customWidth="1"/>
    <col min="5638" max="5638" width="11" style="290" customWidth="1"/>
    <col min="5639" max="5888" width="8.90625" style="290"/>
    <col min="5889" max="5889" width="4.08984375" style="290" customWidth="1"/>
    <col min="5890" max="5890" width="40" style="290" customWidth="1"/>
    <col min="5891" max="5891" width="4" style="290" customWidth="1"/>
    <col min="5892" max="5892" width="4.36328125" style="290" customWidth="1"/>
    <col min="5893" max="5893" width="9" style="290" customWidth="1"/>
    <col min="5894" max="5894" width="11" style="290" customWidth="1"/>
    <col min="5895" max="6144" width="8.90625" style="290"/>
    <col min="6145" max="6145" width="4.08984375" style="290" customWidth="1"/>
    <col min="6146" max="6146" width="40" style="290" customWidth="1"/>
    <col min="6147" max="6147" width="4" style="290" customWidth="1"/>
    <col min="6148" max="6148" width="4.36328125" style="290" customWidth="1"/>
    <col min="6149" max="6149" width="9" style="290" customWidth="1"/>
    <col min="6150" max="6150" width="11" style="290" customWidth="1"/>
    <col min="6151" max="6400" width="8.90625" style="290"/>
    <col min="6401" max="6401" width="4.08984375" style="290" customWidth="1"/>
    <col min="6402" max="6402" width="40" style="290" customWidth="1"/>
    <col min="6403" max="6403" width="4" style="290" customWidth="1"/>
    <col min="6404" max="6404" width="4.36328125" style="290" customWidth="1"/>
    <col min="6405" max="6405" width="9" style="290" customWidth="1"/>
    <col min="6406" max="6406" width="11" style="290" customWidth="1"/>
    <col min="6407" max="6656" width="8.90625" style="290"/>
    <col min="6657" max="6657" width="4.08984375" style="290" customWidth="1"/>
    <col min="6658" max="6658" width="40" style="290" customWidth="1"/>
    <col min="6659" max="6659" width="4" style="290" customWidth="1"/>
    <col min="6660" max="6660" width="4.36328125" style="290" customWidth="1"/>
    <col min="6661" max="6661" width="9" style="290" customWidth="1"/>
    <col min="6662" max="6662" width="11" style="290" customWidth="1"/>
    <col min="6663" max="6912" width="8.90625" style="290"/>
    <col min="6913" max="6913" width="4.08984375" style="290" customWidth="1"/>
    <col min="6914" max="6914" width="40" style="290" customWidth="1"/>
    <col min="6915" max="6915" width="4" style="290" customWidth="1"/>
    <col min="6916" max="6916" width="4.36328125" style="290" customWidth="1"/>
    <col min="6917" max="6917" width="9" style="290" customWidth="1"/>
    <col min="6918" max="6918" width="11" style="290" customWidth="1"/>
    <col min="6919" max="7168" width="8.90625" style="290"/>
    <col min="7169" max="7169" width="4.08984375" style="290" customWidth="1"/>
    <col min="7170" max="7170" width="40" style="290" customWidth="1"/>
    <col min="7171" max="7171" width="4" style="290" customWidth="1"/>
    <col min="7172" max="7172" width="4.36328125" style="290" customWidth="1"/>
    <col min="7173" max="7173" width="9" style="290" customWidth="1"/>
    <col min="7174" max="7174" width="11" style="290" customWidth="1"/>
    <col min="7175" max="7424" width="8.90625" style="290"/>
    <col min="7425" max="7425" width="4.08984375" style="290" customWidth="1"/>
    <col min="7426" max="7426" width="40" style="290" customWidth="1"/>
    <col min="7427" max="7427" width="4" style="290" customWidth="1"/>
    <col min="7428" max="7428" width="4.36328125" style="290" customWidth="1"/>
    <col min="7429" max="7429" width="9" style="290" customWidth="1"/>
    <col min="7430" max="7430" width="11" style="290" customWidth="1"/>
    <col min="7431" max="7680" width="8.90625" style="290"/>
    <col min="7681" max="7681" width="4.08984375" style="290" customWidth="1"/>
    <col min="7682" max="7682" width="40" style="290" customWidth="1"/>
    <col min="7683" max="7683" width="4" style="290" customWidth="1"/>
    <col min="7684" max="7684" width="4.36328125" style="290" customWidth="1"/>
    <col min="7685" max="7685" width="9" style="290" customWidth="1"/>
    <col min="7686" max="7686" width="11" style="290" customWidth="1"/>
    <col min="7687" max="7936" width="8.90625" style="290"/>
    <col min="7937" max="7937" width="4.08984375" style="290" customWidth="1"/>
    <col min="7938" max="7938" width="40" style="290" customWidth="1"/>
    <col min="7939" max="7939" width="4" style="290" customWidth="1"/>
    <col min="7940" max="7940" width="4.36328125" style="290" customWidth="1"/>
    <col min="7941" max="7941" width="9" style="290" customWidth="1"/>
    <col min="7942" max="7942" width="11" style="290" customWidth="1"/>
    <col min="7943" max="8192" width="8.90625" style="290"/>
    <col min="8193" max="8193" width="4.08984375" style="290" customWidth="1"/>
    <col min="8194" max="8194" width="40" style="290" customWidth="1"/>
    <col min="8195" max="8195" width="4" style="290" customWidth="1"/>
    <col min="8196" max="8196" width="4.36328125" style="290" customWidth="1"/>
    <col min="8197" max="8197" width="9" style="290" customWidth="1"/>
    <col min="8198" max="8198" width="11" style="290" customWidth="1"/>
    <col min="8199" max="8448" width="8.90625" style="290"/>
    <col min="8449" max="8449" width="4.08984375" style="290" customWidth="1"/>
    <col min="8450" max="8450" width="40" style="290" customWidth="1"/>
    <col min="8451" max="8451" width="4" style="290" customWidth="1"/>
    <col min="8452" max="8452" width="4.36328125" style="290" customWidth="1"/>
    <col min="8453" max="8453" width="9" style="290" customWidth="1"/>
    <col min="8454" max="8454" width="11" style="290" customWidth="1"/>
    <col min="8455" max="8704" width="8.90625" style="290"/>
    <col min="8705" max="8705" width="4.08984375" style="290" customWidth="1"/>
    <col min="8706" max="8706" width="40" style="290" customWidth="1"/>
    <col min="8707" max="8707" width="4" style="290" customWidth="1"/>
    <col min="8708" max="8708" width="4.36328125" style="290" customWidth="1"/>
    <col min="8709" max="8709" width="9" style="290" customWidth="1"/>
    <col min="8710" max="8710" width="11" style="290" customWidth="1"/>
    <col min="8711" max="8960" width="8.90625" style="290"/>
    <col min="8961" max="8961" width="4.08984375" style="290" customWidth="1"/>
    <col min="8962" max="8962" width="40" style="290" customWidth="1"/>
    <col min="8963" max="8963" width="4" style="290" customWidth="1"/>
    <col min="8964" max="8964" width="4.36328125" style="290" customWidth="1"/>
    <col min="8965" max="8965" width="9" style="290" customWidth="1"/>
    <col min="8966" max="8966" width="11" style="290" customWidth="1"/>
    <col min="8967" max="9216" width="8.90625" style="290"/>
    <col min="9217" max="9217" width="4.08984375" style="290" customWidth="1"/>
    <col min="9218" max="9218" width="40" style="290" customWidth="1"/>
    <col min="9219" max="9219" width="4" style="290" customWidth="1"/>
    <col min="9220" max="9220" width="4.36328125" style="290" customWidth="1"/>
    <col min="9221" max="9221" width="9" style="290" customWidth="1"/>
    <col min="9222" max="9222" width="11" style="290" customWidth="1"/>
    <col min="9223" max="9472" width="8.90625" style="290"/>
    <col min="9473" max="9473" width="4.08984375" style="290" customWidth="1"/>
    <col min="9474" max="9474" width="40" style="290" customWidth="1"/>
    <col min="9475" max="9475" width="4" style="290" customWidth="1"/>
    <col min="9476" max="9476" width="4.36328125" style="290" customWidth="1"/>
    <col min="9477" max="9477" width="9" style="290" customWidth="1"/>
    <col min="9478" max="9478" width="11" style="290" customWidth="1"/>
    <col min="9479" max="9728" width="8.90625" style="290"/>
    <col min="9729" max="9729" width="4.08984375" style="290" customWidth="1"/>
    <col min="9730" max="9730" width="40" style="290" customWidth="1"/>
    <col min="9731" max="9731" width="4" style="290" customWidth="1"/>
    <col min="9732" max="9732" width="4.36328125" style="290" customWidth="1"/>
    <col min="9733" max="9733" width="9" style="290" customWidth="1"/>
    <col min="9734" max="9734" width="11" style="290" customWidth="1"/>
    <col min="9735" max="9984" width="8.90625" style="290"/>
    <col min="9985" max="9985" width="4.08984375" style="290" customWidth="1"/>
    <col min="9986" max="9986" width="40" style="290" customWidth="1"/>
    <col min="9987" max="9987" width="4" style="290" customWidth="1"/>
    <col min="9988" max="9988" width="4.36328125" style="290" customWidth="1"/>
    <col min="9989" max="9989" width="9" style="290" customWidth="1"/>
    <col min="9990" max="9990" width="11" style="290" customWidth="1"/>
    <col min="9991" max="10240" width="8.90625" style="290"/>
    <col min="10241" max="10241" width="4.08984375" style="290" customWidth="1"/>
    <col min="10242" max="10242" width="40" style="290" customWidth="1"/>
    <col min="10243" max="10243" width="4" style="290" customWidth="1"/>
    <col min="10244" max="10244" width="4.36328125" style="290" customWidth="1"/>
    <col min="10245" max="10245" width="9" style="290" customWidth="1"/>
    <col min="10246" max="10246" width="11" style="290" customWidth="1"/>
    <col min="10247" max="10496" width="8.90625" style="290"/>
    <col min="10497" max="10497" width="4.08984375" style="290" customWidth="1"/>
    <col min="10498" max="10498" width="40" style="290" customWidth="1"/>
    <col min="10499" max="10499" width="4" style="290" customWidth="1"/>
    <col min="10500" max="10500" width="4.36328125" style="290" customWidth="1"/>
    <col min="10501" max="10501" width="9" style="290" customWidth="1"/>
    <col min="10502" max="10502" width="11" style="290" customWidth="1"/>
    <col min="10503" max="10752" width="8.90625" style="290"/>
    <col min="10753" max="10753" width="4.08984375" style="290" customWidth="1"/>
    <col min="10754" max="10754" width="40" style="290" customWidth="1"/>
    <col min="10755" max="10755" width="4" style="290" customWidth="1"/>
    <col min="10756" max="10756" width="4.36328125" style="290" customWidth="1"/>
    <col min="10757" max="10757" width="9" style="290" customWidth="1"/>
    <col min="10758" max="10758" width="11" style="290" customWidth="1"/>
    <col min="10759" max="11008" width="8.90625" style="290"/>
    <col min="11009" max="11009" width="4.08984375" style="290" customWidth="1"/>
    <col min="11010" max="11010" width="40" style="290" customWidth="1"/>
    <col min="11011" max="11011" width="4" style="290" customWidth="1"/>
    <col min="11012" max="11012" width="4.36328125" style="290" customWidth="1"/>
    <col min="11013" max="11013" width="9" style="290" customWidth="1"/>
    <col min="11014" max="11014" width="11" style="290" customWidth="1"/>
    <col min="11015" max="11264" width="8.90625" style="290"/>
    <col min="11265" max="11265" width="4.08984375" style="290" customWidth="1"/>
    <col min="11266" max="11266" width="40" style="290" customWidth="1"/>
    <col min="11267" max="11267" width="4" style="290" customWidth="1"/>
    <col min="11268" max="11268" width="4.36328125" style="290" customWidth="1"/>
    <col min="11269" max="11269" width="9" style="290" customWidth="1"/>
    <col min="11270" max="11270" width="11" style="290" customWidth="1"/>
    <col min="11271" max="11520" width="8.90625" style="290"/>
    <col min="11521" max="11521" width="4.08984375" style="290" customWidth="1"/>
    <col min="11522" max="11522" width="40" style="290" customWidth="1"/>
    <col min="11523" max="11523" width="4" style="290" customWidth="1"/>
    <col min="11524" max="11524" width="4.36328125" style="290" customWidth="1"/>
    <col min="11525" max="11525" width="9" style="290" customWidth="1"/>
    <col min="11526" max="11526" width="11" style="290" customWidth="1"/>
    <col min="11527" max="11776" width="8.90625" style="290"/>
    <col min="11777" max="11777" width="4.08984375" style="290" customWidth="1"/>
    <col min="11778" max="11778" width="40" style="290" customWidth="1"/>
    <col min="11779" max="11779" width="4" style="290" customWidth="1"/>
    <col min="11780" max="11780" width="4.36328125" style="290" customWidth="1"/>
    <col min="11781" max="11781" width="9" style="290" customWidth="1"/>
    <col min="11782" max="11782" width="11" style="290" customWidth="1"/>
    <col min="11783" max="12032" width="8.90625" style="290"/>
    <col min="12033" max="12033" width="4.08984375" style="290" customWidth="1"/>
    <col min="12034" max="12034" width="40" style="290" customWidth="1"/>
    <col min="12035" max="12035" width="4" style="290" customWidth="1"/>
    <col min="12036" max="12036" width="4.36328125" style="290" customWidth="1"/>
    <col min="12037" max="12037" width="9" style="290" customWidth="1"/>
    <col min="12038" max="12038" width="11" style="290" customWidth="1"/>
    <col min="12039" max="12288" width="8.90625" style="290"/>
    <col min="12289" max="12289" width="4.08984375" style="290" customWidth="1"/>
    <col min="12290" max="12290" width="40" style="290" customWidth="1"/>
    <col min="12291" max="12291" width="4" style="290" customWidth="1"/>
    <col min="12292" max="12292" width="4.36328125" style="290" customWidth="1"/>
    <col min="12293" max="12293" width="9" style="290" customWidth="1"/>
    <col min="12294" max="12294" width="11" style="290" customWidth="1"/>
    <col min="12295" max="12544" width="8.90625" style="290"/>
    <col min="12545" max="12545" width="4.08984375" style="290" customWidth="1"/>
    <col min="12546" max="12546" width="40" style="290" customWidth="1"/>
    <col min="12547" max="12547" width="4" style="290" customWidth="1"/>
    <col min="12548" max="12548" width="4.36328125" style="290" customWidth="1"/>
    <col min="12549" max="12549" width="9" style="290" customWidth="1"/>
    <col min="12550" max="12550" width="11" style="290" customWidth="1"/>
    <col min="12551" max="12800" width="8.90625" style="290"/>
    <col min="12801" max="12801" width="4.08984375" style="290" customWidth="1"/>
    <col min="12802" max="12802" width="40" style="290" customWidth="1"/>
    <col min="12803" max="12803" width="4" style="290" customWidth="1"/>
    <col min="12804" max="12804" width="4.36328125" style="290" customWidth="1"/>
    <col min="12805" max="12805" width="9" style="290" customWidth="1"/>
    <col min="12806" max="12806" width="11" style="290" customWidth="1"/>
    <col min="12807" max="13056" width="8.90625" style="290"/>
    <col min="13057" max="13057" width="4.08984375" style="290" customWidth="1"/>
    <col min="13058" max="13058" width="40" style="290" customWidth="1"/>
    <col min="13059" max="13059" width="4" style="290" customWidth="1"/>
    <col min="13060" max="13060" width="4.36328125" style="290" customWidth="1"/>
    <col min="13061" max="13061" width="9" style="290" customWidth="1"/>
    <col min="13062" max="13062" width="11" style="290" customWidth="1"/>
    <col min="13063" max="13312" width="8.90625" style="290"/>
    <col min="13313" max="13313" width="4.08984375" style="290" customWidth="1"/>
    <col min="13314" max="13314" width="40" style="290" customWidth="1"/>
    <col min="13315" max="13315" width="4" style="290" customWidth="1"/>
    <col min="13316" max="13316" width="4.36328125" style="290" customWidth="1"/>
    <col min="13317" max="13317" width="9" style="290" customWidth="1"/>
    <col min="13318" max="13318" width="11" style="290" customWidth="1"/>
    <col min="13319" max="13568" width="8.90625" style="290"/>
    <col min="13569" max="13569" width="4.08984375" style="290" customWidth="1"/>
    <col min="13570" max="13570" width="40" style="290" customWidth="1"/>
    <col min="13571" max="13571" width="4" style="290" customWidth="1"/>
    <col min="13572" max="13572" width="4.36328125" style="290" customWidth="1"/>
    <col min="13573" max="13573" width="9" style="290" customWidth="1"/>
    <col min="13574" max="13574" width="11" style="290" customWidth="1"/>
    <col min="13575" max="13824" width="8.90625" style="290"/>
    <col min="13825" max="13825" width="4.08984375" style="290" customWidth="1"/>
    <col min="13826" max="13826" width="40" style="290" customWidth="1"/>
    <col min="13827" max="13827" width="4" style="290" customWidth="1"/>
    <col min="13828" max="13828" width="4.36328125" style="290" customWidth="1"/>
    <col min="13829" max="13829" width="9" style="290" customWidth="1"/>
    <col min="13830" max="13830" width="11" style="290" customWidth="1"/>
    <col min="13831" max="14080" width="8.90625" style="290"/>
    <col min="14081" max="14081" width="4.08984375" style="290" customWidth="1"/>
    <col min="14082" max="14082" width="40" style="290" customWidth="1"/>
    <col min="14083" max="14083" width="4" style="290" customWidth="1"/>
    <col min="14084" max="14084" width="4.36328125" style="290" customWidth="1"/>
    <col min="14085" max="14085" width="9" style="290" customWidth="1"/>
    <col min="14086" max="14086" width="11" style="290" customWidth="1"/>
    <col min="14087" max="14336" width="8.90625" style="290"/>
    <col min="14337" max="14337" width="4.08984375" style="290" customWidth="1"/>
    <col min="14338" max="14338" width="40" style="290" customWidth="1"/>
    <col min="14339" max="14339" width="4" style="290" customWidth="1"/>
    <col min="14340" max="14340" width="4.36328125" style="290" customWidth="1"/>
    <col min="14341" max="14341" width="9" style="290" customWidth="1"/>
    <col min="14342" max="14342" width="11" style="290" customWidth="1"/>
    <col min="14343" max="14592" width="8.90625" style="290"/>
    <col min="14593" max="14593" width="4.08984375" style="290" customWidth="1"/>
    <col min="14594" max="14594" width="40" style="290" customWidth="1"/>
    <col min="14595" max="14595" width="4" style="290" customWidth="1"/>
    <col min="14596" max="14596" width="4.36328125" style="290" customWidth="1"/>
    <col min="14597" max="14597" width="9" style="290" customWidth="1"/>
    <col min="14598" max="14598" width="11" style="290" customWidth="1"/>
    <col min="14599" max="14848" width="8.90625" style="290"/>
    <col min="14849" max="14849" width="4.08984375" style="290" customWidth="1"/>
    <col min="14850" max="14850" width="40" style="290" customWidth="1"/>
    <col min="14851" max="14851" width="4" style="290" customWidth="1"/>
    <col min="14852" max="14852" width="4.36328125" style="290" customWidth="1"/>
    <col min="14853" max="14853" width="9" style="290" customWidth="1"/>
    <col min="14854" max="14854" width="11" style="290" customWidth="1"/>
    <col min="14855" max="15104" width="8.90625" style="290"/>
    <col min="15105" max="15105" width="4.08984375" style="290" customWidth="1"/>
    <col min="15106" max="15106" width="40" style="290" customWidth="1"/>
    <col min="15107" max="15107" width="4" style="290" customWidth="1"/>
    <col min="15108" max="15108" width="4.36328125" style="290" customWidth="1"/>
    <col min="15109" max="15109" width="9" style="290" customWidth="1"/>
    <col min="15110" max="15110" width="11" style="290" customWidth="1"/>
    <col min="15111" max="15360" width="8.90625" style="290"/>
    <col min="15361" max="15361" width="4.08984375" style="290" customWidth="1"/>
    <col min="15362" max="15362" width="40" style="290" customWidth="1"/>
    <col min="15363" max="15363" width="4" style="290" customWidth="1"/>
    <col min="15364" max="15364" width="4.36328125" style="290" customWidth="1"/>
    <col min="15365" max="15365" width="9" style="290" customWidth="1"/>
    <col min="15366" max="15366" width="11" style="290" customWidth="1"/>
    <col min="15367" max="15616" width="8.90625" style="290"/>
    <col min="15617" max="15617" width="4.08984375" style="290" customWidth="1"/>
    <col min="15618" max="15618" width="40" style="290" customWidth="1"/>
    <col min="15619" max="15619" width="4" style="290" customWidth="1"/>
    <col min="15620" max="15620" width="4.36328125" style="290" customWidth="1"/>
    <col min="15621" max="15621" width="9" style="290" customWidth="1"/>
    <col min="15622" max="15622" width="11" style="290" customWidth="1"/>
    <col min="15623" max="15872" width="8.90625" style="290"/>
    <col min="15873" max="15873" width="4.08984375" style="290" customWidth="1"/>
    <col min="15874" max="15874" width="40" style="290" customWidth="1"/>
    <col min="15875" max="15875" width="4" style="290" customWidth="1"/>
    <col min="15876" max="15876" width="4.36328125" style="290" customWidth="1"/>
    <col min="15877" max="15877" width="9" style="290" customWidth="1"/>
    <col min="15878" max="15878" width="11" style="290" customWidth="1"/>
    <col min="15879" max="16128" width="8.90625" style="290"/>
    <col min="16129" max="16129" width="4.08984375" style="290" customWidth="1"/>
    <col min="16130" max="16130" width="40" style="290" customWidth="1"/>
    <col min="16131" max="16131" width="4" style="290" customWidth="1"/>
    <col min="16132" max="16132" width="4.36328125" style="290" customWidth="1"/>
    <col min="16133" max="16133" width="9" style="290" customWidth="1"/>
    <col min="16134" max="16134" width="11" style="290" customWidth="1"/>
    <col min="16135" max="16384" width="8.90625" style="290"/>
  </cols>
  <sheetData>
    <row r="1" spans="1:7" ht="15">
      <c r="A1" s="240"/>
      <c r="B1" s="241"/>
      <c r="C1" s="242"/>
      <c r="D1" s="242"/>
      <c r="E1" s="242"/>
      <c r="F1" s="242"/>
      <c r="G1" s="242"/>
    </row>
    <row r="2" spans="1:7" ht="15">
      <c r="A2" s="240"/>
      <c r="B2" s="321" t="s">
        <v>124</v>
      </c>
      <c r="C2" s="321"/>
      <c r="D2" s="321"/>
      <c r="E2" s="321"/>
      <c r="F2" s="263"/>
      <c r="G2" s="263"/>
    </row>
    <row r="3" spans="1:7" ht="15">
      <c r="A3" s="240"/>
      <c r="B3" s="241"/>
      <c r="C3" s="241"/>
      <c r="D3" s="241"/>
      <c r="E3" s="241"/>
      <c r="F3" s="115"/>
      <c r="G3" s="179"/>
    </row>
    <row r="4" spans="1:7" ht="15">
      <c r="A4" s="240"/>
      <c r="B4" s="321" t="s">
        <v>200</v>
      </c>
      <c r="C4" s="321"/>
      <c r="D4" s="321"/>
      <c r="E4" s="321"/>
      <c r="F4" s="263"/>
      <c r="G4" s="263"/>
    </row>
    <row r="5" spans="1:7" ht="15">
      <c r="A5" s="243"/>
      <c r="B5" s="244"/>
      <c r="C5" s="244"/>
      <c r="D5" s="244"/>
      <c r="E5" s="244"/>
      <c r="F5" s="244"/>
      <c r="G5" s="244"/>
    </row>
    <row r="6" spans="1:7" ht="27.6" customHeight="1">
      <c r="A6" s="291" t="s">
        <v>0</v>
      </c>
      <c r="B6" s="292" t="s">
        <v>3</v>
      </c>
      <c r="C6" s="293" t="s">
        <v>4</v>
      </c>
      <c r="D6" s="293" t="s">
        <v>5</v>
      </c>
      <c r="E6" s="293" t="s">
        <v>6</v>
      </c>
      <c r="F6" s="291" t="s">
        <v>165</v>
      </c>
      <c r="G6" s="289"/>
    </row>
    <row r="7" spans="1:7" ht="21.6" customHeight="1">
      <c r="A7" s="294"/>
      <c r="B7" s="295" t="s">
        <v>207</v>
      </c>
      <c r="C7" s="296"/>
      <c r="D7" s="296"/>
      <c r="E7" s="296"/>
      <c r="F7" s="296"/>
    </row>
    <row r="8" spans="1:7" ht="23.1" customHeight="1">
      <c r="A8" s="294"/>
      <c r="B8" s="297" t="s">
        <v>166</v>
      </c>
      <c r="C8" s="296"/>
      <c r="D8" s="296"/>
      <c r="E8" s="296"/>
      <c r="F8" s="296"/>
    </row>
    <row r="9" spans="1:7" ht="151.80000000000001">
      <c r="A9" s="298" t="s">
        <v>167</v>
      </c>
      <c r="B9" s="299" t="s">
        <v>206</v>
      </c>
      <c r="C9" s="296" t="s">
        <v>168</v>
      </c>
      <c r="D9" s="294">
        <v>1</v>
      </c>
      <c r="E9" s="314"/>
      <c r="F9" s="314"/>
    </row>
    <row r="10" spans="1:7" ht="27.6">
      <c r="A10" s="300" t="s">
        <v>169</v>
      </c>
      <c r="B10" s="299" t="s">
        <v>170</v>
      </c>
      <c r="C10" s="294" t="s">
        <v>0</v>
      </c>
      <c r="D10" s="294">
        <v>1</v>
      </c>
      <c r="E10" s="314"/>
      <c r="F10" s="314"/>
    </row>
    <row r="11" spans="1:7" ht="83.4">
      <c r="A11" s="300" t="s">
        <v>171</v>
      </c>
      <c r="B11" s="301" t="s">
        <v>205</v>
      </c>
      <c r="C11" s="294" t="s">
        <v>59</v>
      </c>
      <c r="D11" s="294">
        <v>100</v>
      </c>
      <c r="E11" s="314"/>
      <c r="F11" s="314"/>
    </row>
    <row r="12" spans="1:7" ht="55.2">
      <c r="A12" s="300" t="s">
        <v>172</v>
      </c>
      <c r="B12" s="301" t="s">
        <v>204</v>
      </c>
      <c r="C12" s="294" t="s">
        <v>168</v>
      </c>
      <c r="D12" s="294">
        <v>6</v>
      </c>
      <c r="E12" s="314"/>
      <c r="F12" s="314"/>
    </row>
    <row r="13" spans="1:7" ht="41.4">
      <c r="A13" s="300" t="s">
        <v>173</v>
      </c>
      <c r="B13" s="299" t="s">
        <v>202</v>
      </c>
      <c r="C13" s="294" t="s">
        <v>59</v>
      </c>
      <c r="D13" s="294">
        <v>100</v>
      </c>
      <c r="E13" s="314"/>
      <c r="F13" s="314"/>
    </row>
    <row r="14" spans="1:7" ht="27.6">
      <c r="A14" s="300" t="s">
        <v>174</v>
      </c>
      <c r="B14" s="299" t="s">
        <v>176</v>
      </c>
      <c r="C14" s="294" t="s">
        <v>59</v>
      </c>
      <c r="D14" s="294">
        <v>2</v>
      </c>
      <c r="E14" s="314"/>
      <c r="F14" s="314"/>
    </row>
    <row r="15" spans="1:7" ht="27.6">
      <c r="A15" s="300" t="s">
        <v>175</v>
      </c>
      <c r="B15" s="299" t="s">
        <v>178</v>
      </c>
      <c r="C15" s="294" t="s">
        <v>0</v>
      </c>
      <c r="D15" s="294">
        <v>1</v>
      </c>
      <c r="E15" s="314"/>
      <c r="F15" s="314"/>
    </row>
    <row r="16" spans="1:7" ht="27.6">
      <c r="A16" s="300" t="s">
        <v>177</v>
      </c>
      <c r="B16" s="299" t="s">
        <v>180</v>
      </c>
      <c r="C16" s="294" t="s">
        <v>0</v>
      </c>
      <c r="D16" s="294">
        <v>1</v>
      </c>
      <c r="E16" s="314"/>
      <c r="F16" s="314"/>
    </row>
    <row r="17" spans="1:6" ht="13.8">
      <c r="A17" s="300" t="s">
        <v>179</v>
      </c>
      <c r="B17" s="296" t="s">
        <v>182</v>
      </c>
      <c r="C17" s="294" t="s">
        <v>0</v>
      </c>
      <c r="D17" s="294">
        <v>1</v>
      </c>
      <c r="E17" s="314"/>
      <c r="F17" s="314"/>
    </row>
    <row r="18" spans="1:6" ht="20.100000000000001" customHeight="1">
      <c r="A18" s="300"/>
      <c r="B18" s="302" t="s">
        <v>183</v>
      </c>
      <c r="C18" s="294"/>
      <c r="D18" s="294"/>
      <c r="E18" s="314"/>
      <c r="F18" s="314"/>
    </row>
    <row r="19" spans="1:6" ht="41.4">
      <c r="A19" s="300" t="s">
        <v>181</v>
      </c>
      <c r="B19" s="299" t="s">
        <v>184</v>
      </c>
      <c r="C19" s="294" t="s">
        <v>0</v>
      </c>
      <c r="D19" s="294">
        <v>1</v>
      </c>
      <c r="E19" s="314"/>
      <c r="F19" s="314"/>
    </row>
    <row r="20" spans="1:6" ht="13.8">
      <c r="A20" s="300"/>
      <c r="B20" s="296"/>
      <c r="C20" s="294"/>
      <c r="D20" s="294"/>
      <c r="E20" s="296"/>
      <c r="F20" s="296"/>
    </row>
    <row r="21" spans="1:6" ht="27.6">
      <c r="A21" s="300"/>
      <c r="B21" s="304" t="s">
        <v>185</v>
      </c>
      <c r="C21" s="294"/>
      <c r="D21" s="294"/>
      <c r="E21" s="296"/>
      <c r="F21" s="296"/>
    </row>
    <row r="22" spans="1:6" ht="40.200000000000003">
      <c r="A22" s="300" t="s">
        <v>203</v>
      </c>
      <c r="B22" s="299" t="s">
        <v>187</v>
      </c>
      <c r="C22" s="294" t="s">
        <v>0</v>
      </c>
      <c r="D22" s="294">
        <v>1</v>
      </c>
      <c r="E22" s="314"/>
      <c r="F22" s="314"/>
    </row>
    <row r="23" spans="1:6" ht="13.8">
      <c r="A23" s="300"/>
      <c r="B23" s="302" t="s">
        <v>188</v>
      </c>
      <c r="C23" s="294"/>
      <c r="D23" s="294"/>
      <c r="E23" s="314"/>
      <c r="F23" s="314"/>
    </row>
    <row r="24" spans="1:6" ht="69">
      <c r="A24" s="300" t="s">
        <v>186</v>
      </c>
      <c r="B24" s="299" t="s">
        <v>189</v>
      </c>
      <c r="C24" s="294" t="s">
        <v>0</v>
      </c>
      <c r="D24" s="294">
        <v>1</v>
      </c>
      <c r="E24" s="314"/>
      <c r="F24" s="314"/>
    </row>
    <row r="25" spans="1:6" ht="19.350000000000001" customHeight="1">
      <c r="A25" s="300" t="s">
        <v>195</v>
      </c>
      <c r="B25" s="299" t="s">
        <v>190</v>
      </c>
      <c r="C25" s="296" t="s">
        <v>0</v>
      </c>
      <c r="D25" s="294">
        <v>1</v>
      </c>
      <c r="E25" s="314"/>
      <c r="F25" s="314"/>
    </row>
    <row r="26" spans="1:6" ht="21.6" customHeight="1">
      <c r="A26" s="300" t="s">
        <v>196</v>
      </c>
      <c r="B26" s="299" t="s">
        <v>191</v>
      </c>
      <c r="C26" s="296" t="s">
        <v>0</v>
      </c>
      <c r="D26" s="294">
        <v>1</v>
      </c>
      <c r="E26" s="314"/>
      <c r="F26" s="314"/>
    </row>
    <row r="27" spans="1:6" ht="30.6" customHeight="1">
      <c r="A27" s="300" t="s">
        <v>197</v>
      </c>
      <c r="B27" s="299" t="s">
        <v>192</v>
      </c>
      <c r="C27" s="296"/>
      <c r="D27" s="294"/>
      <c r="E27" s="296"/>
      <c r="F27" s="296"/>
    </row>
    <row r="28" spans="1:6" ht="18.600000000000001" customHeight="1">
      <c r="A28" s="300"/>
      <c r="B28" s="303" t="s">
        <v>193</v>
      </c>
      <c r="C28" s="296"/>
      <c r="D28" s="294"/>
      <c r="E28" s="296"/>
      <c r="F28" s="296"/>
    </row>
    <row r="29" spans="1:6" ht="17.850000000000001" customHeight="1">
      <c r="A29" s="300"/>
      <c r="B29" s="296" t="s">
        <v>193</v>
      </c>
      <c r="C29" s="296"/>
      <c r="D29" s="294"/>
      <c r="E29" s="296"/>
      <c r="F29" s="296"/>
    </row>
    <row r="30" spans="1:6" ht="17.100000000000001" customHeight="1">
      <c r="A30" s="300"/>
      <c r="B30" s="296" t="s">
        <v>194</v>
      </c>
      <c r="C30" s="296"/>
      <c r="D30" s="294"/>
      <c r="E30" s="296"/>
      <c r="F30" s="296"/>
    </row>
    <row r="31" spans="1:6" ht="19.350000000000001" customHeight="1">
      <c r="A31" s="300"/>
      <c r="B31" s="296" t="s">
        <v>194</v>
      </c>
      <c r="C31" s="296"/>
      <c r="D31" s="294"/>
      <c r="E31" s="296"/>
      <c r="F31" s="296"/>
    </row>
    <row r="32" spans="1:6" ht="18.600000000000001" customHeight="1">
      <c r="A32" s="300"/>
      <c r="B32" s="296" t="s">
        <v>194</v>
      </c>
      <c r="C32" s="296"/>
      <c r="D32" s="294"/>
      <c r="E32" s="296"/>
      <c r="F32" s="296"/>
    </row>
    <row r="33" spans="1:6" ht="17.850000000000001" customHeight="1">
      <c r="A33" s="300"/>
      <c r="B33" s="296" t="s">
        <v>194</v>
      </c>
      <c r="C33" s="296"/>
      <c r="D33" s="294"/>
      <c r="E33" s="296"/>
      <c r="F33" s="296"/>
    </row>
    <row r="34" spans="1:6" ht="13.8">
      <c r="A34" s="305"/>
      <c r="B34" s="308" t="s">
        <v>115</v>
      </c>
      <c r="C34" s="309"/>
      <c r="D34" s="309"/>
      <c r="E34" s="310"/>
      <c r="F34" s="315"/>
    </row>
    <row r="35" spans="1:6" ht="13.8">
      <c r="A35" s="307"/>
      <c r="B35" s="306"/>
      <c r="C35" s="307"/>
      <c r="D35" s="307"/>
      <c r="E35" s="307"/>
      <c r="F35" s="306"/>
    </row>
    <row r="36" spans="1:6" ht="13.8">
      <c r="A36" s="307"/>
      <c r="B36" s="306"/>
      <c r="C36" s="306"/>
      <c r="D36" s="306"/>
      <c r="E36" s="306"/>
      <c r="F36" s="306"/>
    </row>
    <row r="37" spans="1:6" ht="13.8">
      <c r="A37" s="307"/>
      <c r="B37" s="306"/>
      <c r="C37" s="306"/>
      <c r="D37" s="306"/>
      <c r="E37" s="306"/>
      <c r="F37" s="306"/>
    </row>
    <row r="38" spans="1:6" ht="13.8">
      <c r="A38" s="307"/>
      <c r="B38" s="306"/>
      <c r="C38" s="306"/>
      <c r="D38" s="306"/>
      <c r="E38" s="306"/>
      <c r="F38" s="306"/>
    </row>
    <row r="39" spans="1:6" ht="29.85" customHeight="1">
      <c r="A39" s="311"/>
      <c r="B39" s="311"/>
      <c r="C39" s="311"/>
      <c r="D39" s="311"/>
      <c r="E39" s="311"/>
      <c r="F39" s="311"/>
    </row>
    <row r="40" spans="1:6" ht="13.8">
      <c r="A40" s="311"/>
      <c r="B40" s="311"/>
      <c r="C40" s="311"/>
      <c r="D40" s="311"/>
      <c r="E40" s="311"/>
      <c r="F40" s="311"/>
    </row>
    <row r="41" spans="1:6" ht="13.8">
      <c r="A41" s="311"/>
      <c r="B41" s="311"/>
      <c r="C41" s="311"/>
      <c r="D41" s="311"/>
      <c r="E41" s="311"/>
      <c r="F41" s="311"/>
    </row>
    <row r="42" spans="1:6" ht="13.8">
      <c r="A42" s="311"/>
      <c r="B42" s="311"/>
      <c r="C42" s="311"/>
      <c r="D42" s="311"/>
      <c r="E42" s="311"/>
      <c r="F42" s="311"/>
    </row>
    <row r="43" spans="1:6" ht="13.8">
      <c r="A43" s="311"/>
      <c r="B43" s="311"/>
      <c r="C43" s="311"/>
      <c r="D43" s="311"/>
      <c r="E43" s="311"/>
      <c r="F43" s="311"/>
    </row>
    <row r="44" spans="1:6" ht="13.8">
      <c r="A44" s="311"/>
      <c r="B44" s="311"/>
      <c r="C44" s="311"/>
      <c r="D44" s="311"/>
      <c r="E44" s="311"/>
      <c r="F44" s="311"/>
    </row>
    <row r="45" spans="1:6" ht="13.8">
      <c r="A45" s="311"/>
      <c r="B45" s="311"/>
      <c r="C45" s="311"/>
      <c r="D45" s="311"/>
      <c r="E45" s="311"/>
      <c r="F45" s="311"/>
    </row>
    <row r="46" spans="1:6" ht="13.8">
      <c r="A46" s="311"/>
      <c r="B46" s="311"/>
      <c r="C46" s="311"/>
      <c r="D46" s="311"/>
      <c r="E46" s="311"/>
      <c r="F46" s="311"/>
    </row>
    <row r="47" spans="1:6" ht="13.8">
      <c r="A47" s="311"/>
      <c r="B47" s="311"/>
      <c r="C47" s="311"/>
      <c r="D47" s="311"/>
      <c r="E47" s="311"/>
      <c r="F47" s="311"/>
    </row>
    <row r="48" spans="1:6" ht="13.8">
      <c r="A48" s="311"/>
      <c r="B48" s="311"/>
      <c r="C48" s="311"/>
      <c r="D48" s="311"/>
      <c r="E48" s="311"/>
      <c r="F48" s="311"/>
    </row>
  </sheetData>
  <mergeCells count="2">
    <mergeCell ref="B2:E2"/>
    <mergeCell ref="B4:E4"/>
  </mergeCells>
  <pageMargins left="0.9" right="0.3298611111111111" top="0.44027777777777777" bottom="0.77638888888888902" header="0.51180555555555562" footer="0.60972222222222228"/>
  <pageSetup scale="98" firstPageNumber="0" orientation="portrait" horizontalDpi="300" verticalDpi="300" r:id="rId1"/>
  <headerFooter alignWithMargins="0">
    <oddFooter>&amp;C&amp;"Times New Roman,Regular"&amp;12Bills of Quantities&amp;R&amp;"Times New Roman,Regular"&amp;12 Page E&amp;P of  E&amp;N</oddFooter>
  </headerFooter>
  <rowBreaks count="1" manualBreakCount="1">
    <brk id="20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Normal="100" zoomScaleSheetLayoutView="100" workbookViewId="0">
      <selection activeCell="A23" sqref="A23"/>
    </sheetView>
  </sheetViews>
  <sheetFormatPr defaultColWidth="8.90625" defaultRowHeight="13.8"/>
  <cols>
    <col min="1" max="1" width="8.453125" style="256" customWidth="1"/>
    <col min="2" max="2" width="39.36328125" style="256" customWidth="1"/>
    <col min="3" max="3" width="6" style="256" customWidth="1"/>
    <col min="4" max="4" width="13.54296875" style="256" customWidth="1"/>
    <col min="5" max="5" width="14.90625" style="256" hidden="1" customWidth="1"/>
    <col min="6" max="6" width="8.90625" style="256"/>
    <col min="7" max="8" width="9.90625" style="256" bestFit="1" customWidth="1"/>
    <col min="9" max="16384" width="8.90625" style="256"/>
  </cols>
  <sheetData>
    <row r="1" spans="1:7" ht="15">
      <c r="B1" s="204"/>
      <c r="C1" s="205"/>
      <c r="D1" s="205"/>
      <c r="E1" s="206"/>
    </row>
    <row r="2" spans="1:7">
      <c r="B2" s="321" t="s">
        <v>125</v>
      </c>
      <c r="C2" s="321"/>
      <c r="D2" s="321"/>
      <c r="E2" s="321"/>
    </row>
    <row r="3" spans="1:7">
      <c r="B3" s="321"/>
      <c r="C3" s="321"/>
      <c r="D3" s="321"/>
      <c r="E3" s="321"/>
    </row>
    <row r="4" spans="1:7" ht="15">
      <c r="B4" s="208"/>
      <c r="C4" s="206"/>
      <c r="D4" s="206"/>
      <c r="E4" s="207"/>
    </row>
    <row r="5" spans="1:7">
      <c r="B5" s="209" t="s">
        <v>118</v>
      </c>
      <c r="C5" s="210"/>
      <c r="D5" s="210"/>
      <c r="E5" s="211"/>
    </row>
    <row r="6" spans="1:7" ht="18" thickBot="1">
      <c r="A6" s="212"/>
      <c r="B6" s="213"/>
      <c r="C6" s="214"/>
      <c r="D6" s="214"/>
      <c r="E6" s="215"/>
    </row>
    <row r="7" spans="1:7" ht="27" thickBot="1">
      <c r="A7" s="217" t="s">
        <v>116</v>
      </c>
      <c r="B7" s="218"/>
      <c r="C7" s="219"/>
      <c r="D7" s="220" t="s">
        <v>8</v>
      </c>
      <c r="E7" s="221" t="s">
        <v>119</v>
      </c>
      <c r="F7" s="214"/>
    </row>
    <row r="8" spans="1:7">
      <c r="A8" s="222"/>
      <c r="B8" s="223"/>
      <c r="C8" s="224"/>
      <c r="D8" s="224"/>
      <c r="E8" s="224"/>
    </row>
    <row r="9" spans="1:7" ht="15">
      <c r="A9" s="225">
        <v>1</v>
      </c>
      <c r="B9" s="226" t="s">
        <v>117</v>
      </c>
      <c r="C9" s="227" t="s">
        <v>120</v>
      </c>
      <c r="D9" s="228"/>
      <c r="E9" s="229">
        <f>'[4]BILL NO. 1 P &amp; Gs'!J140</f>
        <v>0</v>
      </c>
      <c r="F9" s="230"/>
    </row>
    <row r="10" spans="1:7" ht="15">
      <c r="A10" s="225"/>
      <c r="B10" s="231"/>
      <c r="C10" s="227"/>
      <c r="D10" s="228"/>
      <c r="E10" s="228"/>
      <c r="F10" s="230"/>
    </row>
    <row r="11" spans="1:7" ht="15">
      <c r="A11" s="225">
        <v>2</v>
      </c>
      <c r="B11" s="233" t="s">
        <v>55</v>
      </c>
      <c r="C11" s="227" t="s">
        <v>120</v>
      </c>
      <c r="D11" s="228"/>
      <c r="E11" s="228" t="e">
        <f>'Schedule 2, Plinth,Int.'!#REF!</f>
        <v>#REF!</v>
      </c>
      <c r="F11" s="230"/>
    </row>
    <row r="12" spans="1:7" ht="15">
      <c r="A12" s="225"/>
      <c r="B12" s="233"/>
      <c r="C12" s="227"/>
      <c r="D12" s="228"/>
      <c r="E12" s="228"/>
      <c r="F12" s="230"/>
    </row>
    <row r="13" spans="1:7" ht="15">
      <c r="A13" s="225">
        <v>3</v>
      </c>
      <c r="B13" s="234" t="s">
        <v>201</v>
      </c>
      <c r="C13" s="227" t="s">
        <v>120</v>
      </c>
      <c r="D13" s="228"/>
      <c r="E13" s="228"/>
      <c r="F13" s="230"/>
    </row>
    <row r="14" spans="1:7" ht="15">
      <c r="A14" s="225"/>
      <c r="B14" s="234"/>
      <c r="C14" s="227"/>
      <c r="D14" s="228"/>
      <c r="E14" s="228"/>
      <c r="F14" s="230"/>
    </row>
    <row r="15" spans="1:7" ht="15">
      <c r="A15" s="236" t="s">
        <v>164</v>
      </c>
      <c r="B15" s="235"/>
      <c r="C15" s="232" t="s">
        <v>120</v>
      </c>
      <c r="D15" s="229"/>
      <c r="E15" s="229" t="e">
        <f>E9+#REF!</f>
        <v>#REF!</v>
      </c>
      <c r="F15" s="230"/>
      <c r="G15" s="203"/>
    </row>
    <row r="16" spans="1:7" ht="15">
      <c r="A16" s="236"/>
      <c r="B16" s="235"/>
      <c r="C16" s="232"/>
      <c r="D16" s="229"/>
      <c r="E16" s="229"/>
      <c r="F16" s="230"/>
      <c r="G16" s="203"/>
    </row>
    <row r="17" spans="1:7" ht="15">
      <c r="A17" s="236" t="s">
        <v>198</v>
      </c>
      <c r="B17" s="235"/>
      <c r="C17" s="232" t="s">
        <v>120</v>
      </c>
      <c r="D17" s="229"/>
      <c r="E17" s="229"/>
      <c r="F17" s="230"/>
      <c r="G17" s="203"/>
    </row>
    <row r="18" spans="1:7">
      <c r="A18" s="237"/>
      <c r="B18" s="238"/>
      <c r="C18" s="227"/>
      <c r="D18" s="228"/>
      <c r="E18" s="227"/>
    </row>
    <row r="19" spans="1:7">
      <c r="A19" s="216" t="s">
        <v>163</v>
      </c>
      <c r="B19" s="216"/>
      <c r="C19" s="227"/>
      <c r="D19" s="229"/>
      <c r="E19" s="216"/>
    </row>
    <row r="20" spans="1:7" ht="14.4" thickBot="1">
      <c r="A20" s="216"/>
      <c r="B20" s="216"/>
      <c r="C20" s="227"/>
      <c r="D20" s="228"/>
      <c r="E20" s="216"/>
    </row>
    <row r="21" spans="1:7">
      <c r="A21" s="274" t="s">
        <v>199</v>
      </c>
      <c r="C21" s="232" t="s">
        <v>120</v>
      </c>
      <c r="D21" s="229"/>
      <c r="E21" s="258">
        <f>SUM(D11:D13)+D9</f>
        <v>0</v>
      </c>
    </row>
    <row r="22" spans="1:7" ht="14.4" thickBot="1">
      <c r="C22" s="227"/>
      <c r="D22" s="228"/>
      <c r="E22" s="259">
        <f>D15-E21</f>
        <v>0</v>
      </c>
    </row>
    <row r="23" spans="1:7">
      <c r="A23" s="274" t="s">
        <v>121</v>
      </c>
      <c r="C23" s="232" t="s">
        <v>120</v>
      </c>
      <c r="D23" s="229"/>
    </row>
    <row r="24" spans="1:7">
      <c r="E24" s="257"/>
    </row>
  </sheetData>
  <mergeCells count="1">
    <mergeCell ref="B2:E3"/>
  </mergeCells>
  <pageMargins left="1.8897637795275593" right="1.8897637795275593" top="1.3385826771653544" bottom="1.3385826771653544" header="0.31496062992125984" footer="0.31496062992125984"/>
  <pageSetup paperSize="9" scale="88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Schedule 1-P&amp;G's</vt:lpstr>
      <vt:lpstr>Schedule 2, Plinth,Int.</vt:lpstr>
      <vt:lpstr>Schedule 3, Electrical</vt:lpstr>
      <vt:lpstr>Summary</vt:lpstr>
      <vt:lpstr>Excel_BuiltIn_Print_Area_1_1</vt:lpstr>
      <vt:lpstr>Excel_BuiltIn_Print_Area_1_1_1</vt:lpstr>
      <vt:lpstr>'Schedule 1-P&amp;G''s'!Print_Area</vt:lpstr>
      <vt:lpstr>'Schedule 2, Plinth,Int.'!Print_Area</vt:lpstr>
      <vt:lpstr>'Schedule 3, Electrical'!Print_Area</vt:lpstr>
      <vt:lpstr>Summary!Print_Area</vt:lpstr>
      <vt:lpstr>'Schedule 1-P&amp;G''s'!Print_Titles</vt:lpstr>
      <vt:lpstr>'Schedule 2, Plinth,Int.'!Print_Titles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</dc:creator>
  <cp:lastModifiedBy>Hillery Kopano Sentsho</cp:lastModifiedBy>
  <cp:lastPrinted>2017-02-10T10:11:50Z</cp:lastPrinted>
  <dcterms:created xsi:type="dcterms:W3CDTF">1999-02-25T06:35:31Z</dcterms:created>
  <dcterms:modified xsi:type="dcterms:W3CDTF">2017-02-10T10:12:07Z</dcterms:modified>
</cp:coreProperties>
</file>